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8895" activeTab="0"/>
  </bookViews>
  <sheets>
    <sheet name="results" sheetId="1" r:id="rId1"/>
    <sheet name="1027" sheetId="2" r:id="rId2"/>
    <sheet name="20k" sheetId="3" r:id="rId3"/>
    <sheet name="15k" sheetId="4" r:id="rId4"/>
    <sheet name="12k" sheetId="5" r:id="rId5"/>
    <sheet name="10k" sheetId="6" r:id="rId6"/>
    <sheet name="8k" sheetId="7" r:id="rId7"/>
    <sheet name="4k" sheetId="8" r:id="rId8"/>
    <sheet name="2k" sheetId="9" r:id="rId9"/>
    <sheet name="1k" sheetId="10" r:id="rId10"/>
    <sheet name="800" sheetId="11" r:id="rId11"/>
    <sheet name="400" sheetId="12" r:id="rId12"/>
    <sheet name="200" sheetId="13" r:id="rId13"/>
    <sheet name="80" sheetId="14" r:id="rId14"/>
    <sheet name="40" sheetId="15" r:id="rId15"/>
    <sheet name="20" sheetId="16" r:id="rId16"/>
    <sheet name="100" sheetId="17" r:id="rId17"/>
  </sheets>
  <definedNames/>
  <calcPr fullCalcOnLoad="1"/>
</workbook>
</file>

<file path=xl/sharedStrings.xml><?xml version="1.0" encoding="utf-8"?>
<sst xmlns="http://schemas.openxmlformats.org/spreadsheetml/2006/main" count="1086" uniqueCount="119">
  <si>
    <t>D=</t>
  </si>
  <si>
    <t>E=</t>
  </si>
  <si>
    <t>F=</t>
  </si>
  <si>
    <t>G=</t>
  </si>
  <si>
    <t>H=</t>
  </si>
  <si>
    <t>I=</t>
  </si>
  <si>
    <t>J=</t>
  </si>
  <si>
    <t>K=</t>
  </si>
  <si>
    <t>A112=</t>
  </si>
  <si>
    <t>A121=</t>
  </si>
  <si>
    <t>A123=</t>
  </si>
  <si>
    <t>B110=</t>
  </si>
  <si>
    <t>B121=</t>
  </si>
  <si>
    <t>B112=</t>
  </si>
  <si>
    <t>B123=</t>
  </si>
  <si>
    <t>B114=</t>
  </si>
  <si>
    <t>C1=</t>
  </si>
  <si>
    <t>C2=</t>
  </si>
  <si>
    <t>C3=</t>
  </si>
  <si>
    <t>F</t>
  </si>
  <si>
    <t>Ω</t>
  </si>
  <si>
    <t>R1=</t>
  </si>
  <si>
    <t>R2=</t>
  </si>
  <si>
    <t>R3=</t>
  </si>
  <si>
    <t>R4=</t>
  </si>
  <si>
    <t>基準周波数</t>
  </si>
  <si>
    <t>Hz</t>
  </si>
  <si>
    <t>ω</t>
  </si>
  <si>
    <t>A21=</t>
  </si>
  <si>
    <t>A22=</t>
  </si>
  <si>
    <t>B21=</t>
  </si>
  <si>
    <t>B22=</t>
  </si>
  <si>
    <t>L0=</t>
  </si>
  <si>
    <t>106 B110=1</t>
  </si>
  <si>
    <t>160 A21=-A112*W*W</t>
  </si>
  <si>
    <t>170 A22=A121*W-A123*W*W*W</t>
  </si>
  <si>
    <t>180 B21=B110-B112*W*W+B114*W*W*W*W</t>
  </si>
  <si>
    <t>190 B22=B121*W-B123*W*W*W</t>
  </si>
  <si>
    <t>200 A=sqr(A21*A21+A22*A22)</t>
  </si>
  <si>
    <t>210 B=sqr(B21*B21+B22*B22)</t>
  </si>
  <si>
    <t>220 L0=20*(LOG(A/B))/LOG(10)</t>
  </si>
  <si>
    <t>Frequency</t>
  </si>
  <si>
    <t>RIAA</t>
  </si>
  <si>
    <t>Hz</t>
  </si>
  <si>
    <t>ω</t>
  </si>
  <si>
    <t>D=</t>
  </si>
  <si>
    <t>E=</t>
  </si>
  <si>
    <t>F=</t>
  </si>
  <si>
    <t>G=</t>
  </si>
  <si>
    <t>H=</t>
  </si>
  <si>
    <t>I=</t>
  </si>
  <si>
    <t>J=</t>
  </si>
  <si>
    <t>K=</t>
  </si>
  <si>
    <t>A112=</t>
  </si>
  <si>
    <t>A121=</t>
  </si>
  <si>
    <t>A123=</t>
  </si>
  <si>
    <t>B110=</t>
  </si>
  <si>
    <t>B121=</t>
  </si>
  <si>
    <t>B112=</t>
  </si>
  <si>
    <t>B123=</t>
  </si>
  <si>
    <t>B114=</t>
  </si>
  <si>
    <t>A21=</t>
  </si>
  <si>
    <t>A22=</t>
  </si>
  <si>
    <t>B21=</t>
  </si>
  <si>
    <t>B22=</t>
  </si>
  <si>
    <t>L0=</t>
  </si>
  <si>
    <t>"           R2     |"</t>
  </si>
  <si>
    <t>計算値(dB)</t>
  </si>
  <si>
    <t>差(dB)</t>
  </si>
  <si>
    <t>C1=</t>
  </si>
  <si>
    <t>F</t>
  </si>
  <si>
    <t>R1=</t>
  </si>
  <si>
    <t>Ω</t>
  </si>
  <si>
    <t>C2=</t>
  </si>
  <si>
    <t>R2=</t>
  </si>
  <si>
    <t>C3=</t>
  </si>
  <si>
    <t>R3=</t>
  </si>
  <si>
    <t>R4=</t>
  </si>
  <si>
    <t>C1=</t>
  </si>
  <si>
    <t>F</t>
  </si>
  <si>
    <t>R1=</t>
  </si>
  <si>
    <t>Ω</t>
  </si>
  <si>
    <t>C2=</t>
  </si>
  <si>
    <t>R2=</t>
  </si>
  <si>
    <t>C3=</t>
  </si>
  <si>
    <t>R3=</t>
  </si>
  <si>
    <t>R4=</t>
  </si>
  <si>
    <t>C1=</t>
  </si>
  <si>
    <t>F</t>
  </si>
  <si>
    <t>R1=</t>
  </si>
  <si>
    <t>Ω</t>
  </si>
  <si>
    <t>C2=</t>
  </si>
  <si>
    <t>R2=</t>
  </si>
  <si>
    <t>C3=</t>
  </si>
  <si>
    <t>R3=</t>
  </si>
  <si>
    <t>R4=</t>
  </si>
  <si>
    <t>dB</t>
  </si>
  <si>
    <t>dB</t>
  </si>
  <si>
    <t>"E----------+--+---+-----E"</t>
  </si>
  <si>
    <t>"E--C3--R1--+--R3--+-----E"</t>
  </si>
  <si>
    <t>"           +--+   C2"</t>
  </si>
  <si>
    <t>"           C1 R4  |"</t>
  </si>
  <si>
    <t>90 D=C1*R4+C2*R3+C2*R4+C2*R2</t>
  </si>
  <si>
    <t>91 E=C1*C2*R4*R3+C1*C2*R2*R4</t>
  </si>
  <si>
    <t>92 F=R2+R4</t>
  </si>
  <si>
    <t>93 G=C1*R2*R4+C2*R4*R3+C2*R2*R3</t>
  </si>
  <si>
    <t>94 H=C1*C2*R2*R3*R4</t>
  </si>
  <si>
    <t>95 I=D+C3*R1+C3*F</t>
  </si>
  <si>
    <t>96 J=E+C3*R1*D+C3*G</t>
  </si>
  <si>
    <t>97 K=C3*R1*E+C3*H</t>
  </si>
  <si>
    <t>100 A112=G*C3</t>
  </si>
  <si>
    <t>101 A121=F*C3</t>
  </si>
  <si>
    <t>105 A123=H*C3</t>
  </si>
  <si>
    <t>110 B121=I+C2*R3</t>
  </si>
  <si>
    <t>111 B112=J+C2*R3*I</t>
  </si>
  <si>
    <t>112 B123=K+C2*R3*J</t>
  </si>
  <si>
    <t>113 B114=C2*R3*K</t>
  </si>
  <si>
    <t>1kHzの減衰量</t>
  </si>
  <si>
    <t>のセルに値を入力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</si>
</sst>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0000_);[Red]\(0.00000000000000000000\)"/>
    <numFmt numFmtId="177" formatCode="0.000000_ "/>
    <numFmt numFmtId="178" formatCode="0.00_ "/>
    <numFmt numFmtId="179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178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179" fontId="0" fillId="2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I4" sqref="I4"/>
    </sheetView>
  </sheetViews>
  <sheetFormatPr defaultColWidth="9.00390625" defaultRowHeight="13.5"/>
  <cols>
    <col min="3" max="3" width="14.125" style="0" customWidth="1"/>
    <col min="5" max="5" width="12.75390625" style="0" customWidth="1"/>
    <col min="6" max="6" width="10.625" style="0" customWidth="1"/>
    <col min="7" max="7" width="4.375" style="0" customWidth="1"/>
    <col min="8" max="8" width="5.25390625" style="0" customWidth="1"/>
    <col min="9" max="9" width="8.00390625" style="0" customWidth="1"/>
  </cols>
  <sheetData>
    <row r="1" spans="1:12" ht="13.5">
      <c r="A1" s="2" t="s">
        <v>99</v>
      </c>
      <c r="E1" s="10" t="s">
        <v>16</v>
      </c>
      <c r="F1" s="7">
        <v>2.2E-07</v>
      </c>
      <c r="G1" t="s">
        <v>19</v>
      </c>
      <c r="H1" t="s">
        <v>21</v>
      </c>
      <c r="I1" s="8">
        <v>22000</v>
      </c>
      <c r="J1" t="s">
        <v>20</v>
      </c>
      <c r="K1" s="1">
        <v>2.2E-06</v>
      </c>
      <c r="L1">
        <v>22000</v>
      </c>
    </row>
    <row r="2" spans="1:12" ht="13.5">
      <c r="A2" s="2" t="s">
        <v>66</v>
      </c>
      <c r="E2" s="10" t="s">
        <v>17</v>
      </c>
      <c r="F2" s="7">
        <v>3.6E-09</v>
      </c>
      <c r="G2" t="s">
        <v>19</v>
      </c>
      <c r="H2" t="s">
        <v>22</v>
      </c>
      <c r="I2" s="8">
        <v>1500</v>
      </c>
      <c r="J2" t="s">
        <v>20</v>
      </c>
      <c r="K2" s="1">
        <v>2.2E-07</v>
      </c>
      <c r="L2">
        <v>1500</v>
      </c>
    </row>
    <row r="3" spans="1:12" ht="13.5">
      <c r="A3" s="2" t="s">
        <v>100</v>
      </c>
      <c r="E3" s="10" t="s">
        <v>18</v>
      </c>
      <c r="F3" s="7">
        <v>2.2E-06</v>
      </c>
      <c r="G3" t="s">
        <v>19</v>
      </c>
      <c r="H3" t="s">
        <v>23</v>
      </c>
      <c r="I3" s="8">
        <v>20000</v>
      </c>
      <c r="J3" t="s">
        <v>20</v>
      </c>
      <c r="K3" s="1">
        <v>3.6E-09</v>
      </c>
      <c r="L3">
        <v>47000</v>
      </c>
    </row>
    <row r="4" spans="1:12" ht="13.5">
      <c r="A4" s="2" t="s">
        <v>101</v>
      </c>
      <c r="H4" t="s">
        <v>24</v>
      </c>
      <c r="I4" s="8">
        <v>47000</v>
      </c>
      <c r="J4" t="s">
        <v>20</v>
      </c>
      <c r="L4">
        <v>20000</v>
      </c>
    </row>
    <row r="5" spans="1:12" ht="13.5">
      <c r="A5" s="2" t="s">
        <v>98</v>
      </c>
      <c r="K5">
        <v>-24.05395206786141</v>
      </c>
      <c r="L5" t="s">
        <v>97</v>
      </c>
    </row>
    <row r="6" spans="6:7" ht="13.5">
      <c r="F6" s="6"/>
      <c r="G6" t="s">
        <v>118</v>
      </c>
    </row>
    <row r="7" spans="11:12" ht="13.5">
      <c r="K7" s="1">
        <v>2.2E-06</v>
      </c>
      <c r="L7">
        <v>18000</v>
      </c>
    </row>
    <row r="8" spans="11:12" ht="13.5">
      <c r="K8" s="1">
        <v>4.5E-07</v>
      </c>
      <c r="L8">
        <v>750</v>
      </c>
    </row>
    <row r="9" spans="11:12" ht="13.5">
      <c r="K9" s="1">
        <v>3.6E-09</v>
      </c>
      <c r="L9">
        <v>12000</v>
      </c>
    </row>
    <row r="10" ht="13.5">
      <c r="L10">
        <v>20000</v>
      </c>
    </row>
    <row r="11" spans="1:12" ht="13.5">
      <c r="A11" t="s">
        <v>41</v>
      </c>
      <c r="B11" s="9" t="s">
        <v>42</v>
      </c>
      <c r="D11" t="s">
        <v>41</v>
      </c>
      <c r="E11" s="9" t="s">
        <v>67</v>
      </c>
      <c r="F11" s="9" t="s">
        <v>68</v>
      </c>
      <c r="K11">
        <v>-27.999698395577465</v>
      </c>
      <c r="L11" t="s">
        <v>97</v>
      </c>
    </row>
    <row r="12" spans="1:6" ht="13.5">
      <c r="A12">
        <v>20</v>
      </c>
      <c r="B12" s="11">
        <v>19.36313</v>
      </c>
      <c r="D12">
        <v>20</v>
      </c>
      <c r="E12" s="12">
        <f>'20'!D$32-'1027'!D$32</f>
        <v>19.703028857653326</v>
      </c>
      <c r="F12" s="12">
        <f>E12-B12</f>
        <v>0.33989885765332417</v>
      </c>
    </row>
    <row r="13" spans="1:12" ht="13.5">
      <c r="A13">
        <v>40</v>
      </c>
      <c r="B13" s="11">
        <v>17.88097</v>
      </c>
      <c r="D13">
        <v>40</v>
      </c>
      <c r="E13" s="12">
        <f>'40'!D$32-'1027'!D$32</f>
        <v>18.117067784498673</v>
      </c>
      <c r="F13" s="12">
        <f aca="true" t="shared" si="0" ref="F13:F26">E13-B13</f>
        <v>0.23609778449867136</v>
      </c>
      <c r="K13" s="1">
        <v>2.2E-06</v>
      </c>
      <c r="L13">
        <v>18000</v>
      </c>
    </row>
    <row r="14" spans="1:12" ht="13.5">
      <c r="A14">
        <v>80</v>
      </c>
      <c r="B14" s="11">
        <v>14.59498</v>
      </c>
      <c r="D14">
        <v>80</v>
      </c>
      <c r="E14" s="12">
        <f>'80'!D$32-'1027'!D$32</f>
        <v>14.69211495347512</v>
      </c>
      <c r="F14" s="12">
        <f t="shared" si="0"/>
        <v>0.0971349534751198</v>
      </c>
      <c r="K14" s="1">
        <v>4.5E-07</v>
      </c>
      <c r="L14">
        <v>750</v>
      </c>
    </row>
    <row r="15" spans="1:12" ht="13.5">
      <c r="A15">
        <v>100</v>
      </c>
      <c r="B15" s="11">
        <v>13.17744</v>
      </c>
      <c r="D15">
        <v>100</v>
      </c>
      <c r="E15" s="12">
        <f>'100'!D$32-'1027'!D$32</f>
        <v>13.241190165301802</v>
      </c>
      <c r="F15" s="12">
        <f t="shared" si="0"/>
        <v>0.06375016530180133</v>
      </c>
      <c r="K15" s="1">
        <v>7.2E-09</v>
      </c>
      <c r="L15">
        <v>12000</v>
      </c>
    </row>
    <row r="16" spans="1:12" ht="13.5">
      <c r="A16">
        <v>200</v>
      </c>
      <c r="B16" s="11">
        <v>8.30848</v>
      </c>
      <c r="D16">
        <v>200</v>
      </c>
      <c r="E16" s="12">
        <f>'200'!D$32-'1027'!D$32</f>
        <v>8.317636255665924</v>
      </c>
      <c r="F16" s="12">
        <f t="shared" si="0"/>
        <v>0.009156255665924817</v>
      </c>
      <c r="L16">
        <v>10000</v>
      </c>
    </row>
    <row r="17" spans="1:12" ht="13.5">
      <c r="A17">
        <v>400</v>
      </c>
      <c r="B17" s="11">
        <v>3.87271</v>
      </c>
      <c r="D17">
        <v>400</v>
      </c>
      <c r="E17" s="12">
        <f>'400'!D$32-'1027'!D$32</f>
        <v>3.873473373369883</v>
      </c>
      <c r="F17" s="12">
        <f t="shared" si="0"/>
        <v>0.0007633733698830802</v>
      </c>
      <c r="K17">
        <v>-28.108451538717098</v>
      </c>
      <c r="L17" t="s">
        <v>97</v>
      </c>
    </row>
    <row r="18" spans="1:9" ht="13.5">
      <c r="A18">
        <v>800</v>
      </c>
      <c r="B18" s="11">
        <v>0.84039</v>
      </c>
      <c r="D18">
        <v>800</v>
      </c>
      <c r="E18" s="12">
        <f>'800'!D$32-'1027'!D$32</f>
        <v>0.842611184557942</v>
      </c>
      <c r="F18" s="12">
        <f t="shared" si="0"/>
        <v>0.0022211845579420686</v>
      </c>
      <c r="I18" t="s">
        <v>117</v>
      </c>
    </row>
    <row r="19" spans="1:10" ht="13.5">
      <c r="A19">
        <v>1000</v>
      </c>
      <c r="B19" s="11">
        <v>0.08898</v>
      </c>
      <c r="D19">
        <v>1000</v>
      </c>
      <c r="E19" s="12">
        <f>1k!D$32-'1027'!D$32</f>
        <v>0.08831506386831833</v>
      </c>
      <c r="F19" s="12">
        <f t="shared" si="0"/>
        <v>-0.0006649361316816704</v>
      </c>
      <c r="I19" s="5">
        <f>1k!D$32</f>
        <v>-23.96563700399309</v>
      </c>
      <c r="J19" t="s">
        <v>96</v>
      </c>
    </row>
    <row r="20" spans="1:6" ht="13.5">
      <c r="A20">
        <v>2000</v>
      </c>
      <c r="B20" s="11">
        <v>-2.49956</v>
      </c>
      <c r="D20">
        <v>2000</v>
      </c>
      <c r="E20" s="12">
        <f>2k!D$32-'1027'!D$32</f>
        <v>-2.525529014115758</v>
      </c>
      <c r="F20" s="12">
        <f t="shared" si="0"/>
        <v>-0.02596901411575825</v>
      </c>
    </row>
    <row r="21" spans="1:6" ht="13.5">
      <c r="A21">
        <v>4000</v>
      </c>
      <c r="B21" s="11">
        <v>-6.51625</v>
      </c>
      <c r="D21">
        <v>4000</v>
      </c>
      <c r="E21" s="12">
        <f>4k!D$32-'1027'!D$32</f>
        <v>-6.573767891084849</v>
      </c>
      <c r="F21" s="12">
        <f t="shared" si="0"/>
        <v>-0.057517891084848394</v>
      </c>
    </row>
    <row r="22" spans="1:6" ht="13.5">
      <c r="A22">
        <v>8000</v>
      </c>
      <c r="B22" s="11">
        <v>-11.80513</v>
      </c>
      <c r="D22">
        <v>8000</v>
      </c>
      <c r="E22" s="12">
        <f>8k!D$32-'1027'!D$32</f>
        <v>-11.878668270786136</v>
      </c>
      <c r="F22" s="12">
        <f t="shared" si="0"/>
        <v>-0.07353827078613584</v>
      </c>
    </row>
    <row r="23" spans="1:6" ht="13.5">
      <c r="A23">
        <v>10000</v>
      </c>
      <c r="B23" s="11">
        <v>-13.64536</v>
      </c>
      <c r="D23">
        <v>10000</v>
      </c>
      <c r="E23" s="12">
        <f>'10k'!D$32-'1027'!D$32</f>
        <v>-13.72125877830561</v>
      </c>
      <c r="F23" s="12">
        <f t="shared" si="0"/>
        <v>-0.07589877830561065</v>
      </c>
    </row>
    <row r="24" spans="1:6" ht="13.5">
      <c r="A24">
        <v>12000</v>
      </c>
      <c r="B24" s="11">
        <v>-15.17471</v>
      </c>
      <c r="D24">
        <v>12000</v>
      </c>
      <c r="E24" s="12">
        <f>'12k'!D$32-'1027'!D$32</f>
        <v>-15.251938602050807</v>
      </c>
      <c r="F24" s="12">
        <f t="shared" si="0"/>
        <v>-0.07722860205080728</v>
      </c>
    </row>
    <row r="25" spans="1:6" ht="13.5">
      <c r="A25">
        <v>15000</v>
      </c>
      <c r="B25" s="11">
        <v>-17.06793</v>
      </c>
      <c r="D25">
        <v>15000</v>
      </c>
      <c r="E25" s="12">
        <f>'15k'!D$32-'1027'!D$32</f>
        <v>-17.14627492614823</v>
      </c>
      <c r="F25" s="12">
        <f t="shared" si="0"/>
        <v>-0.07834492614822963</v>
      </c>
    </row>
    <row r="26" spans="1:6" ht="13.5">
      <c r="A26">
        <v>20000</v>
      </c>
      <c r="B26" s="11">
        <v>-19.53135</v>
      </c>
      <c r="D26">
        <v>20000</v>
      </c>
      <c r="E26" s="12">
        <f>'20k'!D$32-'1027'!D$32</f>
        <v>-19.61058665943404</v>
      </c>
      <c r="F26" s="12">
        <f t="shared" si="0"/>
        <v>-0.07923665943404146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7" sqref="F7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78</v>
      </c>
      <c r="C1" s="1">
        <f>results!F1</f>
        <v>2.2E-07</v>
      </c>
      <c r="D1" t="s">
        <v>79</v>
      </c>
      <c r="E1" t="s">
        <v>80</v>
      </c>
      <c r="F1" s="1">
        <f>results!I1</f>
        <v>22000</v>
      </c>
      <c r="G1" t="s">
        <v>81</v>
      </c>
    </row>
    <row r="2" spans="1:7" ht="13.5">
      <c r="A2" s="2" t="s">
        <v>66</v>
      </c>
      <c r="B2" t="s">
        <v>82</v>
      </c>
      <c r="C2" s="1">
        <f>results!F2</f>
        <v>3.6E-09</v>
      </c>
      <c r="D2" t="s">
        <v>79</v>
      </c>
      <c r="E2" t="s">
        <v>83</v>
      </c>
      <c r="F2" s="1">
        <f>results!I2</f>
        <v>1500</v>
      </c>
      <c r="G2" t="s">
        <v>81</v>
      </c>
    </row>
    <row r="3" spans="1:7" ht="13.5">
      <c r="A3" s="2" t="s">
        <v>100</v>
      </c>
      <c r="B3" t="s">
        <v>84</v>
      </c>
      <c r="C3" s="1">
        <f>results!F3</f>
        <v>2.2E-06</v>
      </c>
      <c r="D3" t="s">
        <v>79</v>
      </c>
      <c r="E3" t="s">
        <v>85</v>
      </c>
      <c r="F3" s="1">
        <f>results!I3</f>
        <v>20000</v>
      </c>
      <c r="G3" t="s">
        <v>81</v>
      </c>
    </row>
    <row r="4" spans="1:7" ht="13.5">
      <c r="A4" s="2" t="s">
        <v>101</v>
      </c>
      <c r="E4" t="s">
        <v>86</v>
      </c>
      <c r="F4" s="1">
        <f>results!I4</f>
        <v>47000</v>
      </c>
      <c r="G4" t="s">
        <v>81</v>
      </c>
    </row>
    <row r="5" spans="1:5" ht="13.5">
      <c r="A5" s="2" t="s">
        <v>98</v>
      </c>
      <c r="E5" s="2"/>
    </row>
    <row r="6" spans="2:4" ht="13.5">
      <c r="B6" t="s">
        <v>25</v>
      </c>
      <c r="C6">
        <v>1000</v>
      </c>
      <c r="D6" t="s">
        <v>43</v>
      </c>
    </row>
    <row r="7" spans="2:3" ht="13.5">
      <c r="B7" t="s">
        <v>44</v>
      </c>
      <c r="C7">
        <f>2*3.14159*C6</f>
        <v>6283.179999999999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-1650.3687728823343</v>
      </c>
    </row>
    <row r="27" spans="1:4" ht="13.5">
      <c r="A27" t="s">
        <v>35</v>
      </c>
      <c r="C27" t="s">
        <v>62</v>
      </c>
      <c r="D27" s="1">
        <f>D18*C7-D19*C7*C7*C7</f>
        <v>61.01105464599027</v>
      </c>
    </row>
    <row r="28" spans="1:4" ht="13.5">
      <c r="A28" t="s">
        <v>36</v>
      </c>
      <c r="C28" t="s">
        <v>63</v>
      </c>
      <c r="D28" s="1">
        <f>D20-D22*C7*C7+D24*C7*C7*C7*C7</f>
        <v>-17757.922730237475</v>
      </c>
    </row>
    <row r="29" spans="1:4" ht="13.5">
      <c r="A29" t="s">
        <v>37</v>
      </c>
      <c r="C29" t="s">
        <v>64</v>
      </c>
      <c r="D29" s="1">
        <f>D21*C7-D23*C7*C7*C7</f>
        <v>-19088.179587202227</v>
      </c>
    </row>
    <row r="30" spans="1:4" ht="13.5">
      <c r="A30" t="s">
        <v>38</v>
      </c>
      <c r="D30" s="1">
        <f>+SQRT(D26*D26+D27*D27)</f>
        <v>1651.4961202782638</v>
      </c>
    </row>
    <row r="31" spans="1:4" ht="13.5">
      <c r="A31" t="s">
        <v>39</v>
      </c>
      <c r="D31" s="1">
        <f>+SQRT(D28*D28+D29*D29)</f>
        <v>26071.103153613745</v>
      </c>
    </row>
    <row r="32" spans="1:4" ht="13.5">
      <c r="A32" t="s">
        <v>40</v>
      </c>
      <c r="C32" t="s">
        <v>65</v>
      </c>
      <c r="D32" s="1">
        <f>20*LOG(D30/D31)</f>
        <v>-23.96563700399309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7" sqref="F7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78</v>
      </c>
      <c r="C1" s="1">
        <f>results!F1</f>
        <v>2.2E-07</v>
      </c>
      <c r="D1" t="s">
        <v>79</v>
      </c>
      <c r="E1" t="s">
        <v>80</v>
      </c>
      <c r="F1" s="1">
        <f>results!I1</f>
        <v>22000</v>
      </c>
      <c r="G1" t="s">
        <v>81</v>
      </c>
    </row>
    <row r="2" spans="1:7" ht="13.5">
      <c r="A2" s="2" t="s">
        <v>66</v>
      </c>
      <c r="B2" t="s">
        <v>82</v>
      </c>
      <c r="C2" s="1">
        <f>results!F2</f>
        <v>3.6E-09</v>
      </c>
      <c r="D2" t="s">
        <v>79</v>
      </c>
      <c r="E2" t="s">
        <v>83</v>
      </c>
      <c r="F2" s="1">
        <f>results!I2</f>
        <v>1500</v>
      </c>
      <c r="G2" t="s">
        <v>81</v>
      </c>
    </row>
    <row r="3" spans="1:7" ht="13.5">
      <c r="A3" s="2" t="s">
        <v>100</v>
      </c>
      <c r="B3" t="s">
        <v>84</v>
      </c>
      <c r="C3" s="1">
        <f>results!F3</f>
        <v>2.2E-06</v>
      </c>
      <c r="D3" t="s">
        <v>79</v>
      </c>
      <c r="E3" t="s">
        <v>85</v>
      </c>
      <c r="F3" s="1">
        <f>results!I3</f>
        <v>20000</v>
      </c>
      <c r="G3" t="s">
        <v>81</v>
      </c>
    </row>
    <row r="4" spans="1:7" ht="13.5">
      <c r="A4" s="2" t="s">
        <v>101</v>
      </c>
      <c r="E4" t="s">
        <v>86</v>
      </c>
      <c r="F4" s="1">
        <f>results!I4</f>
        <v>47000</v>
      </c>
      <c r="G4" t="s">
        <v>81</v>
      </c>
    </row>
    <row r="5" spans="1:5" ht="13.5">
      <c r="A5" s="2" t="s">
        <v>98</v>
      </c>
      <c r="E5" s="2"/>
    </row>
    <row r="6" spans="2:4" ht="13.5">
      <c r="B6" t="s">
        <v>25</v>
      </c>
      <c r="C6">
        <v>800</v>
      </c>
      <c r="D6" t="s">
        <v>43</v>
      </c>
    </row>
    <row r="7" spans="2:3" ht="13.5">
      <c r="B7" t="s">
        <v>44</v>
      </c>
      <c r="C7">
        <f>2*3.14159*C6</f>
        <v>5026.544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-1056.236014644694</v>
      </c>
    </row>
    <row r="27" spans="1:4" ht="13.5">
      <c r="A27" t="s">
        <v>35</v>
      </c>
      <c r="C27" t="s">
        <v>62</v>
      </c>
      <c r="D27" s="1">
        <f>D18*C7-D19*C7*C7*C7</f>
        <v>224.3172681067469</v>
      </c>
    </row>
    <row r="28" spans="1:4" ht="13.5">
      <c r="A28" t="s">
        <v>36</v>
      </c>
      <c r="C28" t="s">
        <v>63</v>
      </c>
      <c r="D28" s="1">
        <f>D20-D22*C7*C7+D24*C7*C7*C7*C7</f>
        <v>-12429.703374318602</v>
      </c>
    </row>
    <row r="29" spans="1:4" ht="13.5">
      <c r="A29" t="s">
        <v>37</v>
      </c>
      <c r="C29" t="s">
        <v>64</v>
      </c>
      <c r="D29" s="1">
        <f>D21*C7-D23*C7*C7*C7</f>
        <v>-9473.198505987317</v>
      </c>
    </row>
    <row r="30" spans="1:4" ht="13.5">
      <c r="A30" t="s">
        <v>38</v>
      </c>
      <c r="D30" s="1">
        <f>+SQRT(D26*D26+D27*D27)</f>
        <v>1079.7929224640159</v>
      </c>
    </row>
    <row r="31" spans="1:4" ht="13.5">
      <c r="A31" t="s">
        <v>39</v>
      </c>
      <c r="D31" s="1">
        <f>+SQRT(D28*D28+D29*D29)</f>
        <v>15628.148191880815</v>
      </c>
    </row>
    <row r="32" spans="1:4" ht="13.5">
      <c r="A32" t="s">
        <v>40</v>
      </c>
      <c r="C32" t="s">
        <v>65</v>
      </c>
      <c r="D32" s="1">
        <f>20*LOG(D30/D31)</f>
        <v>-23.211340883303468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7" sqref="F7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78</v>
      </c>
      <c r="C1" s="1">
        <f>results!F1</f>
        <v>2.2E-07</v>
      </c>
      <c r="D1" t="s">
        <v>79</v>
      </c>
      <c r="E1" t="s">
        <v>80</v>
      </c>
      <c r="F1" s="1">
        <f>results!I1</f>
        <v>22000</v>
      </c>
      <c r="G1" t="s">
        <v>81</v>
      </c>
    </row>
    <row r="2" spans="1:7" ht="13.5">
      <c r="A2" s="2" t="s">
        <v>66</v>
      </c>
      <c r="B2" t="s">
        <v>82</v>
      </c>
      <c r="C2" s="1">
        <f>results!F2</f>
        <v>3.6E-09</v>
      </c>
      <c r="D2" t="s">
        <v>79</v>
      </c>
      <c r="E2" t="s">
        <v>83</v>
      </c>
      <c r="F2" s="1">
        <f>results!I2</f>
        <v>1500</v>
      </c>
      <c r="G2" t="s">
        <v>81</v>
      </c>
    </row>
    <row r="3" spans="1:7" ht="13.5">
      <c r="A3" s="2" t="s">
        <v>100</v>
      </c>
      <c r="B3" t="s">
        <v>84</v>
      </c>
      <c r="C3" s="1">
        <f>results!F3</f>
        <v>2.2E-06</v>
      </c>
      <c r="D3" t="s">
        <v>79</v>
      </c>
      <c r="E3" t="s">
        <v>85</v>
      </c>
      <c r="F3" s="1">
        <f>results!I3</f>
        <v>20000</v>
      </c>
      <c r="G3" t="s">
        <v>81</v>
      </c>
    </row>
    <row r="4" spans="1:7" ht="13.5">
      <c r="A4" s="2" t="s">
        <v>101</v>
      </c>
      <c r="E4" t="s">
        <v>86</v>
      </c>
      <c r="F4" s="1">
        <f>results!I4</f>
        <v>47000</v>
      </c>
      <c r="G4" t="s">
        <v>81</v>
      </c>
    </row>
    <row r="5" spans="1:5" ht="13.5">
      <c r="A5" s="2" t="s">
        <v>98</v>
      </c>
      <c r="E5" s="2"/>
    </row>
    <row r="6" spans="2:4" ht="13.5">
      <c r="B6" t="s">
        <v>25</v>
      </c>
      <c r="C6">
        <v>400</v>
      </c>
      <c r="D6" t="s">
        <v>43</v>
      </c>
    </row>
    <row r="7" spans="2:3" ht="13.5">
      <c r="B7" t="s">
        <v>44</v>
      </c>
      <c r="C7">
        <f>2*3.14159*C6</f>
        <v>2513.272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-264.0590036611735</v>
      </c>
    </row>
    <row r="27" spans="1:4" ht="13.5">
      <c r="A27" t="s">
        <v>35</v>
      </c>
      <c r="C27" t="s">
        <v>62</v>
      </c>
      <c r="D27" s="1">
        <f>D18*C7-D19*C7*C7*C7</f>
        <v>229.16425031334336</v>
      </c>
    </row>
    <row r="28" spans="1:4" ht="13.5">
      <c r="A28" t="s">
        <v>36</v>
      </c>
      <c r="C28" t="s">
        <v>63</v>
      </c>
      <c r="D28" s="1">
        <f>D20-D22*C7*C7+D24*C7*C7*C7*C7</f>
        <v>-3461.6734525685233</v>
      </c>
    </row>
    <row r="29" spans="1:4" ht="13.5">
      <c r="A29" t="s">
        <v>37</v>
      </c>
      <c r="C29" t="s">
        <v>64</v>
      </c>
      <c r="D29" s="1">
        <f>D21*C7-D23*C7*C7*C7</f>
        <v>-871.7024771440147</v>
      </c>
    </row>
    <row r="30" spans="1:4" ht="13.5">
      <c r="A30" t="s">
        <v>38</v>
      </c>
      <c r="D30" s="1">
        <f>+SQRT(D26*D26+D27*D27)</f>
        <v>349.63325218893056</v>
      </c>
    </row>
    <row r="31" spans="1:4" ht="13.5">
      <c r="A31" t="s">
        <v>39</v>
      </c>
      <c r="D31" s="1">
        <f>+SQRT(D28*D28+D29*D29)</f>
        <v>3569.7406489655086</v>
      </c>
    </row>
    <row r="32" spans="1:4" ht="13.5">
      <c r="A32" t="s">
        <v>40</v>
      </c>
      <c r="C32" t="s">
        <v>65</v>
      </c>
      <c r="D32" s="1">
        <f>20*LOG(D30/D31)</f>
        <v>-20.180478694491526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78</v>
      </c>
      <c r="C1" s="1">
        <f>results!F1</f>
        <v>2.2E-07</v>
      </c>
      <c r="D1" t="s">
        <v>79</v>
      </c>
      <c r="E1" t="s">
        <v>80</v>
      </c>
      <c r="F1" s="1">
        <f>results!I1</f>
        <v>22000</v>
      </c>
      <c r="G1" t="s">
        <v>81</v>
      </c>
    </row>
    <row r="2" spans="1:7" ht="13.5">
      <c r="A2" s="2" t="s">
        <v>66</v>
      </c>
      <c r="B2" t="s">
        <v>82</v>
      </c>
      <c r="C2" s="1">
        <f>results!F2</f>
        <v>3.6E-09</v>
      </c>
      <c r="D2" t="s">
        <v>79</v>
      </c>
      <c r="E2" t="s">
        <v>83</v>
      </c>
      <c r="F2" s="1">
        <f>results!I2</f>
        <v>1500</v>
      </c>
      <c r="G2" t="s">
        <v>81</v>
      </c>
    </row>
    <row r="3" spans="1:7" ht="13.5">
      <c r="A3" s="2" t="s">
        <v>100</v>
      </c>
      <c r="B3" t="s">
        <v>84</v>
      </c>
      <c r="C3" s="1">
        <f>results!F3</f>
        <v>2.2E-06</v>
      </c>
      <c r="D3" t="s">
        <v>79</v>
      </c>
      <c r="E3" t="s">
        <v>85</v>
      </c>
      <c r="F3" s="1">
        <f>results!I3</f>
        <v>20000</v>
      </c>
      <c r="G3" t="s">
        <v>81</v>
      </c>
    </row>
    <row r="4" spans="1:7" ht="13.5">
      <c r="A4" s="2" t="s">
        <v>101</v>
      </c>
      <c r="E4" t="s">
        <v>86</v>
      </c>
      <c r="F4" s="1">
        <f>results!I4</f>
        <v>47000</v>
      </c>
      <c r="G4" t="s">
        <v>81</v>
      </c>
    </row>
    <row r="5" spans="1:5" ht="13.5">
      <c r="A5" s="2" t="s">
        <v>98</v>
      </c>
      <c r="E5" s="2"/>
    </row>
    <row r="6" spans="2:4" ht="13.5">
      <c r="B6" t="s">
        <v>25</v>
      </c>
      <c r="C6">
        <v>200</v>
      </c>
      <c r="D6" t="s">
        <v>43</v>
      </c>
    </row>
    <row r="7" spans="2:3" ht="13.5">
      <c r="B7" t="s">
        <v>44</v>
      </c>
      <c r="C7">
        <f>2*3.14159*C6</f>
        <v>1256.636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-66.01475091529338</v>
      </c>
    </row>
    <row r="27" spans="1:4" ht="13.5">
      <c r="A27" t="s">
        <v>35</v>
      </c>
      <c r="C27" t="s">
        <v>62</v>
      </c>
      <c r="D27" s="1">
        <f>D18*C7-D19*C7*C7*C7</f>
        <v>129.20782718916792</v>
      </c>
    </row>
    <row r="28" spans="1:4" ht="13.5">
      <c r="A28" t="s">
        <v>36</v>
      </c>
      <c r="C28" t="s">
        <v>63</v>
      </c>
      <c r="D28" s="1">
        <f>D20-D22*C7*C7+D24*C7*C7*C7*C7</f>
        <v>-886.8557137039354</v>
      </c>
    </row>
    <row r="29" spans="1:4" ht="13.5">
      <c r="A29" t="s">
        <v>37</v>
      </c>
      <c r="C29" t="s">
        <v>64</v>
      </c>
      <c r="D29" s="1">
        <f>D21*C7-D23*C7*C7*C7</f>
        <v>47.260858409198164</v>
      </c>
    </row>
    <row r="30" spans="1:4" ht="13.5">
      <c r="A30" t="s">
        <v>38</v>
      </c>
      <c r="D30" s="1">
        <f>+SQRT(D26*D26+D27*D27)</f>
        <v>145.09517547235714</v>
      </c>
    </row>
    <row r="31" spans="1:4" ht="13.5">
      <c r="A31" t="s">
        <v>39</v>
      </c>
      <c r="D31" s="1">
        <f>+SQRT(D28*D28+D29*D29)</f>
        <v>888.1140949601526</v>
      </c>
    </row>
    <row r="32" spans="1:4" ht="13.5">
      <c r="A32" t="s">
        <v>40</v>
      </c>
      <c r="C32" t="s">
        <v>65</v>
      </c>
      <c r="D32" s="1">
        <f>20*LOG(D30/D31)</f>
        <v>-15.736315812195485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9.00390625" defaultRowHeight="13.5"/>
  <cols>
    <col min="1" max="1" width="39.625" style="4" customWidth="1"/>
    <col min="2" max="16384" width="11.00390625" style="4" customWidth="1"/>
  </cols>
  <sheetData>
    <row r="1" spans="1:7" ht="13.5">
      <c r="A1" s="2" t="s">
        <v>99</v>
      </c>
      <c r="B1" s="4" t="s">
        <v>69</v>
      </c>
      <c r="C1" s="4">
        <f>results!F1</f>
        <v>2.2E-07</v>
      </c>
      <c r="D1" s="4" t="s">
        <v>70</v>
      </c>
      <c r="E1" s="4" t="s">
        <v>71</v>
      </c>
      <c r="F1" s="4">
        <f>results!I1</f>
        <v>22000</v>
      </c>
      <c r="G1" s="4" t="s">
        <v>72</v>
      </c>
    </row>
    <row r="2" spans="1:7" ht="13.5">
      <c r="A2" s="2" t="s">
        <v>66</v>
      </c>
      <c r="B2" s="4" t="s">
        <v>73</v>
      </c>
      <c r="C2" s="4">
        <f>results!F2</f>
        <v>3.6E-09</v>
      </c>
      <c r="D2" s="4" t="s">
        <v>70</v>
      </c>
      <c r="E2" s="4" t="s">
        <v>74</v>
      </c>
      <c r="F2" s="4">
        <f>results!I2</f>
        <v>1500</v>
      </c>
      <c r="G2" s="4" t="s">
        <v>72</v>
      </c>
    </row>
    <row r="3" spans="1:7" ht="13.5">
      <c r="A3" s="2" t="s">
        <v>100</v>
      </c>
      <c r="B3" s="4" t="s">
        <v>75</v>
      </c>
      <c r="C3" s="4">
        <f>results!F3</f>
        <v>2.2E-06</v>
      </c>
      <c r="D3" s="4" t="s">
        <v>70</v>
      </c>
      <c r="E3" s="4" t="s">
        <v>76</v>
      </c>
      <c r="F3" s="4">
        <f>results!I3</f>
        <v>20000</v>
      </c>
      <c r="G3" s="4" t="s">
        <v>72</v>
      </c>
    </row>
    <row r="4" spans="1:7" ht="13.5">
      <c r="A4" s="2" t="s">
        <v>101</v>
      </c>
      <c r="E4" s="4" t="s">
        <v>77</v>
      </c>
      <c r="F4" s="4">
        <f>results!I4</f>
        <v>47000</v>
      </c>
      <c r="G4" s="4" t="s">
        <v>72</v>
      </c>
    </row>
    <row r="5" spans="1:5" ht="13.5">
      <c r="A5" s="2" t="s">
        <v>98</v>
      </c>
      <c r="E5" s="3"/>
    </row>
    <row r="6" spans="1:4" ht="13.5">
      <c r="A6"/>
      <c r="B6" s="4" t="s">
        <v>25</v>
      </c>
      <c r="C6" s="4">
        <v>80</v>
      </c>
      <c r="D6" s="4" t="s">
        <v>43</v>
      </c>
    </row>
    <row r="7" spans="1:3" ht="13.5">
      <c r="A7"/>
      <c r="B7" s="4" t="s">
        <v>44</v>
      </c>
      <c r="C7" s="4">
        <f>2*3.14159*C6</f>
        <v>502.6544</v>
      </c>
    </row>
    <row r="8" ht="13.5">
      <c r="A8"/>
    </row>
    <row r="9" spans="1:4" ht="13.5">
      <c r="A9" t="s">
        <v>102</v>
      </c>
      <c r="C9" s="4" t="s">
        <v>45</v>
      </c>
      <c r="D9" s="4">
        <f>C1*F4+C2*F3+C2*F4+C2*F2</f>
        <v>0.010586599999999998</v>
      </c>
    </row>
    <row r="10" spans="1:4" ht="13.5">
      <c r="A10" t="s">
        <v>103</v>
      </c>
      <c r="C10" s="4" t="s">
        <v>46</v>
      </c>
      <c r="D10" s="4">
        <f>C1*C2*F4*F3+C1*C2*F2*F4</f>
        <v>8.003160000000001E-07</v>
      </c>
    </row>
    <row r="11" spans="1:4" ht="13.5">
      <c r="A11" t="s">
        <v>104</v>
      </c>
      <c r="C11" s="4" t="s">
        <v>47</v>
      </c>
      <c r="D11" s="4">
        <f>F2+F4</f>
        <v>48500</v>
      </c>
    </row>
    <row r="12" spans="1:4" ht="13.5">
      <c r="A12" t="s">
        <v>105</v>
      </c>
      <c r="C12" s="4" t="s">
        <v>48</v>
      </c>
      <c r="D12" s="4">
        <f>C1*F2*F4+C2*F4*F3+C2*F2*F3</f>
        <v>19.002</v>
      </c>
    </row>
    <row r="13" spans="1:4" ht="13.5">
      <c r="A13" t="s">
        <v>106</v>
      </c>
      <c r="C13" s="4" t="s">
        <v>49</v>
      </c>
      <c r="D13" s="4">
        <f>C1*C2*F2*F4*F3</f>
        <v>0.0011167199999999999</v>
      </c>
    </row>
    <row r="14" spans="1:4" ht="13.5">
      <c r="A14" t="s">
        <v>107</v>
      </c>
      <c r="C14" s="4" t="s">
        <v>50</v>
      </c>
      <c r="D14" s="4">
        <f>D9+C3*F1+C3*D11</f>
        <v>0.16568660000000002</v>
      </c>
    </row>
    <row r="15" spans="1:4" ht="13.5">
      <c r="A15" t="s">
        <v>108</v>
      </c>
      <c r="C15" s="4" t="s">
        <v>51</v>
      </c>
      <c r="D15" s="4">
        <f>D10+C3*F1*D9+C3*D12</f>
        <v>0.0005549961559999999</v>
      </c>
    </row>
    <row r="16" spans="1:4" ht="13.5">
      <c r="A16" t="s">
        <v>109</v>
      </c>
      <c r="C16" s="4" t="s">
        <v>52</v>
      </c>
      <c r="D16" s="4">
        <f>C3*F1*D10+C3*D13</f>
        <v>4.119207840000001E-08</v>
      </c>
    </row>
    <row r="17" spans="1:4" ht="13.5">
      <c r="A17" t="s">
        <v>110</v>
      </c>
      <c r="C17" s="4" t="s">
        <v>53</v>
      </c>
      <c r="D17" s="4">
        <f>D12*C3</f>
        <v>4.18044E-05</v>
      </c>
    </row>
    <row r="18" spans="1:4" ht="13.5">
      <c r="A18" t="s">
        <v>111</v>
      </c>
      <c r="C18" s="4" t="s">
        <v>54</v>
      </c>
      <c r="D18" s="4">
        <f>D11*C3</f>
        <v>0.1067</v>
      </c>
    </row>
    <row r="19" spans="1:4" ht="13.5">
      <c r="A19" t="s">
        <v>112</v>
      </c>
      <c r="C19" s="4" t="s">
        <v>55</v>
      </c>
      <c r="D19" s="4">
        <f>D13*C3</f>
        <v>2.456784E-09</v>
      </c>
    </row>
    <row r="20" spans="1:4" ht="13.5">
      <c r="A20" t="s">
        <v>33</v>
      </c>
      <c r="C20" s="4" t="s">
        <v>56</v>
      </c>
      <c r="D20" s="4">
        <v>1</v>
      </c>
    </row>
    <row r="21" spans="1:4" ht="13.5">
      <c r="A21" t="s">
        <v>113</v>
      </c>
      <c r="C21" s="4" t="s">
        <v>57</v>
      </c>
      <c r="D21" s="4">
        <f>D14+C2*F3</f>
        <v>0.1657586</v>
      </c>
    </row>
    <row r="22" spans="1:4" ht="13.5">
      <c r="A22" t="s">
        <v>114</v>
      </c>
      <c r="C22" s="4" t="s">
        <v>58</v>
      </c>
      <c r="D22" s="4">
        <f>D15+C2*F3*D14</f>
        <v>0.0005669255911999999</v>
      </c>
    </row>
    <row r="23" spans="1:4" ht="13.5">
      <c r="A23" t="s">
        <v>115</v>
      </c>
      <c r="C23" s="4" t="s">
        <v>59</v>
      </c>
      <c r="D23" s="4">
        <f>D16+C2*F3*D15</f>
        <v>8.1151801632E-08</v>
      </c>
    </row>
    <row r="24" spans="1:4" ht="13.5">
      <c r="A24" t="s">
        <v>116</v>
      </c>
      <c r="C24" s="4" t="s">
        <v>60</v>
      </c>
      <c r="D24" s="4">
        <f>C2*F3*D16</f>
        <v>2.9658296448000005E-12</v>
      </c>
    </row>
    <row r="25" ht="13.5">
      <c r="A25"/>
    </row>
    <row r="26" spans="1:4" ht="13.5">
      <c r="A26" t="s">
        <v>34</v>
      </c>
      <c r="C26" s="4" t="s">
        <v>61</v>
      </c>
      <c r="D26" s="4">
        <f>-D17*C7*C7</f>
        <v>-10.562360146446943</v>
      </c>
    </row>
    <row r="27" spans="1:4" ht="13.5">
      <c r="A27" t="s">
        <v>35</v>
      </c>
      <c r="C27" s="4" t="s">
        <v>62</v>
      </c>
      <c r="D27" s="4">
        <f>D18*C7-D19*C7*C7*C7</f>
        <v>53.32120950330675</v>
      </c>
    </row>
    <row r="28" spans="1:4" ht="13.5">
      <c r="A28" t="s">
        <v>36</v>
      </c>
      <c r="C28" s="4" t="s">
        <v>63</v>
      </c>
      <c r="D28" s="4">
        <f>D20-D22*C7*C7+D24*C7*C7*C7*C7</f>
        <v>-142.0509074977985</v>
      </c>
    </row>
    <row r="29" spans="1:4" ht="13.5">
      <c r="A29" t="s">
        <v>37</v>
      </c>
      <c r="C29" s="4" t="s">
        <v>64</v>
      </c>
      <c r="D29" s="4">
        <f>D21*C7-D23*C7*C7*C7</f>
        <v>73.01289822557429</v>
      </c>
    </row>
    <row r="30" spans="1:4" ht="13.5">
      <c r="A30" t="s">
        <v>38</v>
      </c>
      <c r="D30" s="4">
        <f>+SQRT(D26*D26+D27*D27)</f>
        <v>54.35728869948151</v>
      </c>
    </row>
    <row r="31" spans="1:4" ht="13.5">
      <c r="A31" t="s">
        <v>39</v>
      </c>
      <c r="D31" s="4">
        <f>+SQRT(D28*D28+D29*D29)</f>
        <v>159.7164475821015</v>
      </c>
    </row>
    <row r="32" spans="1:4" ht="13.5">
      <c r="A32" t="s">
        <v>40</v>
      </c>
      <c r="C32" s="4" t="s">
        <v>65</v>
      </c>
      <c r="D32" s="4">
        <f>20*LOG(D30/D31)</f>
        <v>-9.36183711438629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9.00390625" defaultRowHeight="13.5"/>
  <cols>
    <col min="1" max="1" width="35.8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69</v>
      </c>
      <c r="C1" s="1">
        <f>results!F1</f>
        <v>2.2E-07</v>
      </c>
      <c r="D1" t="s">
        <v>70</v>
      </c>
      <c r="E1" t="s">
        <v>71</v>
      </c>
      <c r="F1" s="1">
        <f>results!I1</f>
        <v>22000</v>
      </c>
      <c r="G1" t="s">
        <v>72</v>
      </c>
    </row>
    <row r="2" spans="1:7" ht="13.5">
      <c r="A2" s="2" t="s">
        <v>66</v>
      </c>
      <c r="B2" t="s">
        <v>73</v>
      </c>
      <c r="C2" s="1">
        <f>results!F2</f>
        <v>3.6E-09</v>
      </c>
      <c r="D2" t="s">
        <v>70</v>
      </c>
      <c r="E2" t="s">
        <v>74</v>
      </c>
      <c r="F2" s="1">
        <f>results!I2</f>
        <v>1500</v>
      </c>
      <c r="G2" t="s">
        <v>72</v>
      </c>
    </row>
    <row r="3" spans="1:7" ht="13.5">
      <c r="A3" s="2" t="s">
        <v>100</v>
      </c>
      <c r="B3" t="s">
        <v>75</v>
      </c>
      <c r="C3" s="1">
        <f>results!F3</f>
        <v>2.2E-06</v>
      </c>
      <c r="D3" t="s">
        <v>70</v>
      </c>
      <c r="E3" t="s">
        <v>76</v>
      </c>
      <c r="F3" s="1">
        <f>results!I3</f>
        <v>20000</v>
      </c>
      <c r="G3" t="s">
        <v>72</v>
      </c>
    </row>
    <row r="4" spans="1:7" ht="13.5">
      <c r="A4" s="2" t="s">
        <v>101</v>
      </c>
      <c r="E4" t="s">
        <v>77</v>
      </c>
      <c r="F4" s="1">
        <f>results!I4</f>
        <v>47000</v>
      </c>
      <c r="G4" t="s">
        <v>72</v>
      </c>
    </row>
    <row r="5" spans="1:5" ht="13.5">
      <c r="A5" s="2" t="s">
        <v>98</v>
      </c>
      <c r="E5" s="2"/>
    </row>
    <row r="6" spans="2:4" ht="13.5">
      <c r="B6" t="s">
        <v>25</v>
      </c>
      <c r="C6">
        <v>40</v>
      </c>
      <c r="D6" t="s">
        <v>43</v>
      </c>
    </row>
    <row r="7" spans="2:3" ht="13.5">
      <c r="B7" t="s">
        <v>44</v>
      </c>
      <c r="C7">
        <f>2*3.14159*C6</f>
        <v>251.3272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-2.640590036611736</v>
      </c>
    </row>
    <row r="27" spans="1:4" ht="13.5">
      <c r="A27" t="s">
        <v>35</v>
      </c>
      <c r="C27" t="s">
        <v>62</v>
      </c>
      <c r="D27" s="1">
        <f>D18*C7-D19*C7*C7*C7</f>
        <v>26.777610367913343</v>
      </c>
    </row>
    <row r="28" spans="1:4" ht="13.5">
      <c r="A28" t="s">
        <v>36</v>
      </c>
      <c r="C28" t="s">
        <v>63</v>
      </c>
      <c r="D28" s="1">
        <f>D20-D22*C7*C7+D24*C7*C7*C7*C7</f>
        <v>-34.79822663534851</v>
      </c>
    </row>
    <row r="29" spans="1:4" ht="13.5">
      <c r="A29" t="s">
        <v>37</v>
      </c>
      <c r="C29" t="s">
        <v>64</v>
      </c>
      <c r="D29" s="1">
        <f>D21*C7-D23*C7*C7*C7</f>
        <v>40.37134588863679</v>
      </c>
    </row>
    <row r="30" spans="1:4" ht="13.5">
      <c r="A30" t="s">
        <v>38</v>
      </c>
      <c r="D30" s="1">
        <f>+SQRT(D26*D26+D27*D27)</f>
        <v>26.907492130580163</v>
      </c>
    </row>
    <row r="31" spans="1:4" ht="13.5">
      <c r="A31" t="s">
        <v>39</v>
      </c>
      <c r="D31" s="1">
        <f>+SQRT(D28*D28+D29*D29)</f>
        <v>53.29880060400074</v>
      </c>
    </row>
    <row r="32" spans="1:4" ht="13.5">
      <c r="A32" t="s">
        <v>40</v>
      </c>
      <c r="C32" t="s">
        <v>65</v>
      </c>
      <c r="D32" s="1">
        <f>20*LOG(D30/D31)</f>
        <v>-5.936884283362735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7" sqref="F7"/>
    </sheetView>
  </sheetViews>
  <sheetFormatPr defaultColWidth="9.00390625" defaultRowHeight="13.5"/>
  <cols>
    <col min="1" max="1" width="35.8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69</v>
      </c>
      <c r="C1" s="1">
        <f>results!F1</f>
        <v>2.2E-07</v>
      </c>
      <c r="D1" t="s">
        <v>70</v>
      </c>
      <c r="E1" t="s">
        <v>71</v>
      </c>
      <c r="F1" s="1">
        <f>results!I1</f>
        <v>22000</v>
      </c>
      <c r="G1" t="s">
        <v>72</v>
      </c>
    </row>
    <row r="2" spans="1:7" ht="13.5">
      <c r="A2" s="2" t="s">
        <v>66</v>
      </c>
      <c r="B2" t="s">
        <v>73</v>
      </c>
      <c r="C2" s="1">
        <f>results!F2</f>
        <v>3.6E-09</v>
      </c>
      <c r="D2" t="s">
        <v>70</v>
      </c>
      <c r="E2" t="s">
        <v>74</v>
      </c>
      <c r="F2" s="1">
        <f>results!I2</f>
        <v>1500</v>
      </c>
      <c r="G2" t="s">
        <v>72</v>
      </c>
    </row>
    <row r="3" spans="1:7" ht="13.5">
      <c r="A3" s="2" t="s">
        <v>100</v>
      </c>
      <c r="B3" t="s">
        <v>75</v>
      </c>
      <c r="C3" s="1">
        <f>results!F3</f>
        <v>2.2E-06</v>
      </c>
      <c r="D3" t="s">
        <v>70</v>
      </c>
      <c r="E3" t="s">
        <v>76</v>
      </c>
      <c r="F3" s="1">
        <f>results!I3</f>
        <v>20000</v>
      </c>
      <c r="G3" t="s">
        <v>72</v>
      </c>
    </row>
    <row r="4" spans="1:7" ht="13.5">
      <c r="A4" s="2" t="s">
        <v>101</v>
      </c>
      <c r="E4" t="s">
        <v>77</v>
      </c>
      <c r="F4" s="1">
        <f>results!I4</f>
        <v>47000</v>
      </c>
      <c r="G4" t="s">
        <v>72</v>
      </c>
    </row>
    <row r="5" spans="1:5" ht="13.5">
      <c r="A5" s="2" t="s">
        <v>98</v>
      </c>
      <c r="E5" s="2"/>
    </row>
    <row r="6" spans="2:4" ht="13.5">
      <c r="B6" t="s">
        <v>25</v>
      </c>
      <c r="C6">
        <v>20</v>
      </c>
      <c r="D6" t="s">
        <v>43</v>
      </c>
    </row>
    <row r="7" spans="2:3" ht="13.5">
      <c r="B7" t="s">
        <v>44</v>
      </c>
      <c r="C7">
        <f>2*3.14159*C6</f>
        <v>125.6636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-0.660147509152934</v>
      </c>
    </row>
    <row r="27" spans="1:4" ht="13.5">
      <c r="A27" t="s">
        <v>35</v>
      </c>
      <c r="C27" t="s">
        <v>62</v>
      </c>
      <c r="D27" s="1">
        <f>D18*C7-D19*C7*C7*C7</f>
        <v>13.403430885989168</v>
      </c>
    </row>
    <row r="28" spans="1:4" ht="13.5">
      <c r="A28" t="s">
        <v>36</v>
      </c>
      <c r="C28" t="s">
        <v>63</v>
      </c>
      <c r="D28" s="1">
        <f>D20-D22*C7*C7+D24*C7*C7*C7*C7</f>
        <v>-7.95177539389331</v>
      </c>
    </row>
    <row r="29" spans="1:4" ht="13.5">
      <c r="A29" t="s">
        <v>37</v>
      </c>
      <c r="C29" t="s">
        <v>64</v>
      </c>
      <c r="D29" s="1">
        <f>D21*C7-D23*C7*C7*C7</f>
        <v>20.6687850412996</v>
      </c>
    </row>
    <row r="30" spans="1:4" ht="13.5">
      <c r="A30" t="s">
        <v>38</v>
      </c>
      <c r="D30" s="1">
        <f>+SQRT(D26*D26+D27*D27)</f>
        <v>13.419677874275866</v>
      </c>
    </row>
    <row r="31" spans="1:4" ht="13.5">
      <c r="A31" t="s">
        <v>39</v>
      </c>
      <c r="D31" s="1">
        <f>+SQRT(D28*D28+D29*D29)</f>
        <v>22.145640812547676</v>
      </c>
    </row>
    <row r="32" spans="1:4" ht="13.5">
      <c r="A32" t="s">
        <v>40</v>
      </c>
      <c r="C32" t="s">
        <v>65</v>
      </c>
      <c r="D32" s="1">
        <f>20*LOG(D30/D31)</f>
        <v>-4.350923210208083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1" sqref="F1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69</v>
      </c>
      <c r="C1" s="1">
        <f>results!F1</f>
        <v>2.2E-07</v>
      </c>
      <c r="D1" t="s">
        <v>70</v>
      </c>
      <c r="E1" t="s">
        <v>71</v>
      </c>
      <c r="F1" s="1">
        <f>results!I1</f>
        <v>22000</v>
      </c>
      <c r="G1" t="s">
        <v>72</v>
      </c>
    </row>
    <row r="2" spans="1:7" ht="13.5">
      <c r="A2" s="2" t="s">
        <v>66</v>
      </c>
      <c r="B2" t="s">
        <v>73</v>
      </c>
      <c r="C2" s="1">
        <f>results!F2</f>
        <v>3.6E-09</v>
      </c>
      <c r="D2" t="s">
        <v>70</v>
      </c>
      <c r="E2" t="s">
        <v>74</v>
      </c>
      <c r="F2" s="1">
        <f>results!I2</f>
        <v>1500</v>
      </c>
      <c r="G2" t="s">
        <v>72</v>
      </c>
    </row>
    <row r="3" spans="1:7" ht="13.5">
      <c r="A3" s="2" t="s">
        <v>100</v>
      </c>
      <c r="B3" t="s">
        <v>75</v>
      </c>
      <c r="C3" s="1">
        <f>results!F3</f>
        <v>2.2E-06</v>
      </c>
      <c r="D3" t="s">
        <v>70</v>
      </c>
      <c r="E3" t="s">
        <v>76</v>
      </c>
      <c r="F3" s="1">
        <f>results!I3</f>
        <v>20000</v>
      </c>
      <c r="G3" t="s">
        <v>72</v>
      </c>
    </row>
    <row r="4" spans="1:7" ht="13.5">
      <c r="A4" s="2" t="s">
        <v>101</v>
      </c>
      <c r="E4" t="s">
        <v>77</v>
      </c>
      <c r="F4" s="1">
        <f>results!I4</f>
        <v>47000</v>
      </c>
      <c r="G4" t="s">
        <v>72</v>
      </c>
    </row>
    <row r="5" spans="1:5" ht="13.5">
      <c r="A5" s="2" t="s">
        <v>98</v>
      </c>
      <c r="E5" s="2"/>
    </row>
    <row r="6" spans="2:4" ht="13.5">
      <c r="B6" t="s">
        <v>25</v>
      </c>
      <c r="C6">
        <v>100</v>
      </c>
      <c r="D6" t="s">
        <v>43</v>
      </c>
    </row>
    <row r="7" spans="2:3" ht="13.5">
      <c r="B7" t="s">
        <v>44</v>
      </c>
      <c r="C7">
        <f>2*3.14159*C6</f>
        <v>628.318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-16.503687728823344</v>
      </c>
    </row>
    <row r="27" spans="1:4" ht="13.5">
      <c r="A27" t="s">
        <v>35</v>
      </c>
      <c r="C27" t="s">
        <v>62</v>
      </c>
      <c r="D27" s="1">
        <f>D18*C7-D19*C7*C7*C7</f>
        <v>66.432126348646</v>
      </c>
    </row>
    <row r="28" spans="1:4" ht="13.5">
      <c r="A28" t="s">
        <v>36</v>
      </c>
      <c r="C28" t="s">
        <v>63</v>
      </c>
      <c r="D28" s="1">
        <f>D20-D22*C7*C7+D24*C7*C7*C7*C7</f>
        <v>-222.35063783609664</v>
      </c>
    </row>
    <row r="29" spans="1:4" ht="13.5">
      <c r="A29" t="s">
        <v>37</v>
      </c>
      <c r="C29" t="s">
        <v>64</v>
      </c>
      <c r="D29" s="1">
        <f>D21*C7-D23*C7*C7*C7</f>
        <v>84.01944132724977</v>
      </c>
    </row>
    <row r="30" spans="1:4" ht="13.5">
      <c r="A30" t="s">
        <v>38</v>
      </c>
      <c r="D30" s="1">
        <f>+SQRT(D26*D26+D27*D27)</f>
        <v>68.4514362146842</v>
      </c>
    </row>
    <row r="31" spans="1:4" ht="13.5">
      <c r="A31" t="s">
        <v>39</v>
      </c>
      <c r="D31" s="1">
        <f>+SQRT(D28*D28+D29*D29)</f>
        <v>237.69533581259472</v>
      </c>
    </row>
    <row r="32" spans="1:4" ht="13.5">
      <c r="A32" t="s">
        <v>40</v>
      </c>
      <c r="C32" t="s">
        <v>65</v>
      </c>
      <c r="D32" s="1">
        <f>20*LOG(D30/D31)</f>
        <v>-10.812761902559608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7" sqref="A7"/>
    </sheetView>
  </sheetViews>
  <sheetFormatPr defaultColWidth="9.00390625" defaultRowHeight="13.5"/>
  <cols>
    <col min="1" max="1" width="35.8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16</v>
      </c>
      <c r="C1" s="1">
        <f>results!F1</f>
        <v>2.2E-07</v>
      </c>
      <c r="D1" t="s">
        <v>19</v>
      </c>
      <c r="E1" t="s">
        <v>21</v>
      </c>
      <c r="F1" s="1">
        <f>results!I1</f>
        <v>22000</v>
      </c>
      <c r="G1" t="s">
        <v>20</v>
      </c>
    </row>
    <row r="2" spans="1:7" ht="13.5">
      <c r="A2" s="2" t="s">
        <v>66</v>
      </c>
      <c r="B2" t="s">
        <v>17</v>
      </c>
      <c r="C2" s="1">
        <f>results!F2</f>
        <v>3.6E-09</v>
      </c>
      <c r="D2" t="s">
        <v>19</v>
      </c>
      <c r="E2" t="s">
        <v>22</v>
      </c>
      <c r="F2" s="1">
        <f>results!I2</f>
        <v>1500</v>
      </c>
      <c r="G2" t="s">
        <v>20</v>
      </c>
    </row>
    <row r="3" spans="1:7" ht="13.5">
      <c r="A3" s="2" t="s">
        <v>100</v>
      </c>
      <c r="B3" t="s">
        <v>18</v>
      </c>
      <c r="C3" s="1">
        <f>results!F3</f>
        <v>2.2E-06</v>
      </c>
      <c r="D3" t="s">
        <v>19</v>
      </c>
      <c r="E3" t="s">
        <v>23</v>
      </c>
      <c r="F3" s="1">
        <f>results!I3</f>
        <v>20000</v>
      </c>
      <c r="G3" t="s">
        <v>20</v>
      </c>
    </row>
    <row r="4" spans="1:7" ht="13.5">
      <c r="A4" s="2" t="s">
        <v>101</v>
      </c>
      <c r="E4" t="s">
        <v>24</v>
      </c>
      <c r="F4" s="1">
        <f>results!I4</f>
        <v>47000</v>
      </c>
      <c r="G4" t="s">
        <v>20</v>
      </c>
    </row>
    <row r="5" spans="1:5" ht="13.5">
      <c r="A5" s="2" t="s">
        <v>98</v>
      </c>
      <c r="E5" s="2"/>
    </row>
    <row r="6" spans="2:4" ht="13.5">
      <c r="B6" t="s">
        <v>25</v>
      </c>
      <c r="C6">
        <v>1027</v>
      </c>
      <c r="D6" t="s">
        <v>26</v>
      </c>
    </row>
    <row r="7" spans="2:3" ht="13.5">
      <c r="B7" t="s">
        <v>27</v>
      </c>
      <c r="C7">
        <f>2*3.14159*C6</f>
        <v>6452.82586</v>
      </c>
    </row>
    <row r="9" spans="1:4" ht="13.5">
      <c r="A9" t="s">
        <v>102</v>
      </c>
      <c r="C9" t="s">
        <v>0</v>
      </c>
      <c r="D9" s="1">
        <f>C1*F4+C2*F3+C2*F4+C2*F2</f>
        <v>0.010586599999999998</v>
      </c>
    </row>
    <row r="10" spans="1:4" ht="13.5">
      <c r="A10" t="s">
        <v>103</v>
      </c>
      <c r="C10" t="s">
        <v>1</v>
      </c>
      <c r="D10" s="1">
        <f>C1*C2*F4*F3+C1*C2*F2*F4</f>
        <v>8.003160000000001E-07</v>
      </c>
    </row>
    <row r="11" spans="1:4" ht="13.5">
      <c r="A11" t="s">
        <v>104</v>
      </c>
      <c r="C11" t="s">
        <v>2</v>
      </c>
      <c r="D11">
        <f>F2+F4</f>
        <v>48500</v>
      </c>
    </row>
    <row r="12" spans="1:4" ht="13.5">
      <c r="A12" t="s">
        <v>105</v>
      </c>
      <c r="C12" t="s">
        <v>3</v>
      </c>
      <c r="D12" s="1">
        <f>C1*F2*F4+C2*F4*F3+C2*F2*F3</f>
        <v>19.002</v>
      </c>
    </row>
    <row r="13" spans="1:4" ht="13.5">
      <c r="A13" t="s">
        <v>106</v>
      </c>
      <c r="C13" t="s">
        <v>4</v>
      </c>
      <c r="D13" s="1">
        <f>C1*C2*F2*F4*F3</f>
        <v>0.0011167199999999999</v>
      </c>
    </row>
    <row r="14" spans="1:4" ht="13.5">
      <c r="A14" t="s">
        <v>107</v>
      </c>
      <c r="C14" t="s">
        <v>5</v>
      </c>
      <c r="D14" s="1">
        <f>D9+C3*F1+C3*D11</f>
        <v>0.16568660000000002</v>
      </c>
    </row>
    <row r="15" spans="1:4" ht="13.5">
      <c r="A15" t="s">
        <v>108</v>
      </c>
      <c r="C15" t="s">
        <v>6</v>
      </c>
      <c r="D15" s="1">
        <f>D10+C3*F1*D9+C3*D12</f>
        <v>0.0005549961559999999</v>
      </c>
    </row>
    <row r="16" spans="1:4" ht="13.5">
      <c r="A16" t="s">
        <v>109</v>
      </c>
      <c r="C16" t="s">
        <v>7</v>
      </c>
      <c r="D16" s="1">
        <f>C3*F1*D10+C3*D13</f>
        <v>4.119207840000001E-08</v>
      </c>
    </row>
    <row r="17" spans="1:4" ht="13.5">
      <c r="A17" t="s">
        <v>110</v>
      </c>
      <c r="C17" t="s">
        <v>8</v>
      </c>
      <c r="D17" s="1">
        <f>D12*C3</f>
        <v>4.18044E-05</v>
      </c>
    </row>
    <row r="18" spans="1:4" ht="13.5">
      <c r="A18" t="s">
        <v>111</v>
      </c>
      <c r="C18" t="s">
        <v>9</v>
      </c>
      <c r="D18" s="1">
        <f>D11*C3</f>
        <v>0.1067</v>
      </c>
    </row>
    <row r="19" spans="1:4" ht="13.5">
      <c r="A19" t="s">
        <v>112</v>
      </c>
      <c r="C19" t="s">
        <v>10</v>
      </c>
      <c r="D19" s="1">
        <f>D13*C3</f>
        <v>2.456784E-09</v>
      </c>
    </row>
    <row r="20" spans="1:4" ht="13.5">
      <c r="A20" t="s">
        <v>33</v>
      </c>
      <c r="C20" t="s">
        <v>11</v>
      </c>
      <c r="D20">
        <v>1</v>
      </c>
    </row>
    <row r="21" spans="1:4" ht="13.5">
      <c r="A21" t="s">
        <v>113</v>
      </c>
      <c r="C21" t="s">
        <v>12</v>
      </c>
      <c r="D21" s="1">
        <f>D14+C2*F3</f>
        <v>0.1657586</v>
      </c>
    </row>
    <row r="22" spans="1:4" ht="13.5">
      <c r="A22" t="s">
        <v>114</v>
      </c>
      <c r="C22" t="s">
        <v>13</v>
      </c>
      <c r="D22" s="1">
        <f>D15+C2*F3*D14</f>
        <v>0.0005669255911999999</v>
      </c>
    </row>
    <row r="23" spans="1:4" ht="13.5">
      <c r="A23" t="s">
        <v>115</v>
      </c>
      <c r="C23" t="s">
        <v>14</v>
      </c>
      <c r="D23" s="1">
        <f>D16+C2*F3*D15</f>
        <v>8.1151801632E-08</v>
      </c>
    </row>
    <row r="24" spans="1:4" ht="13.5">
      <c r="A24" t="s">
        <v>116</v>
      </c>
      <c r="C24" t="s">
        <v>15</v>
      </c>
      <c r="D24" s="1">
        <f>C2*F3*D16</f>
        <v>2.9658296448000005E-12</v>
      </c>
    </row>
    <row r="26" spans="1:4" ht="13.5">
      <c r="A26" t="s">
        <v>34</v>
      </c>
      <c r="C26" t="s">
        <v>28</v>
      </c>
      <c r="D26">
        <f>-D17*C7*C7</f>
        <v>-1740.691805453412</v>
      </c>
    </row>
    <row r="27" spans="1:4" ht="13.5">
      <c r="A27" t="s">
        <v>35</v>
      </c>
      <c r="C27" t="s">
        <v>29</v>
      </c>
      <c r="D27" s="1">
        <f>D18*C7-D19*C7*C7*C7</f>
        <v>28.405761546724648</v>
      </c>
    </row>
    <row r="28" spans="1:4" ht="13.5">
      <c r="A28" t="s">
        <v>36</v>
      </c>
      <c r="C28" t="s">
        <v>30</v>
      </c>
      <c r="D28" s="1">
        <f>D20-D22*C7*C7+D24*C7*C7*C7*C7</f>
        <v>-18463.028214655762</v>
      </c>
    </row>
    <row r="29" spans="1:4" ht="13.5">
      <c r="A29" t="s">
        <v>37</v>
      </c>
      <c r="C29" t="s">
        <v>31</v>
      </c>
      <c r="D29" s="1">
        <f>D21*C7-D23*C7*C7*C7</f>
        <v>-20734.982456410355</v>
      </c>
    </row>
    <row r="30" spans="1:4" ht="13.5">
      <c r="A30" t="s">
        <v>38</v>
      </c>
      <c r="D30" s="1">
        <f>+SQRT(D26*D26+D27*D27)</f>
        <v>1740.9235620387553</v>
      </c>
    </row>
    <row r="31" spans="1:4" ht="13.5">
      <c r="A31" t="s">
        <v>39</v>
      </c>
      <c r="D31" s="1">
        <f>+SQRT(D28*D28+D29*D29)</f>
        <v>27763.697670209924</v>
      </c>
    </row>
    <row r="32" spans="1:4" ht="13.5">
      <c r="A32" t="s">
        <v>40</v>
      </c>
      <c r="C32" t="s">
        <v>32</v>
      </c>
      <c r="D32" s="1">
        <f>20*LOG(D30/D31)</f>
        <v>-24.05395206786141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7" sqref="F7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87</v>
      </c>
      <c r="C1" s="1">
        <f>results!F1</f>
        <v>2.2E-07</v>
      </c>
      <c r="D1" t="s">
        <v>88</v>
      </c>
      <c r="E1" t="s">
        <v>89</v>
      </c>
      <c r="F1" s="1">
        <f>results!I1</f>
        <v>22000</v>
      </c>
      <c r="G1" t="s">
        <v>90</v>
      </c>
    </row>
    <row r="2" spans="1:7" ht="13.5">
      <c r="A2" s="2" t="s">
        <v>66</v>
      </c>
      <c r="B2" t="s">
        <v>91</v>
      </c>
      <c r="C2" s="1">
        <f>results!F2</f>
        <v>3.6E-09</v>
      </c>
      <c r="D2" t="s">
        <v>88</v>
      </c>
      <c r="E2" t="s">
        <v>92</v>
      </c>
      <c r="F2" s="1">
        <f>results!I2</f>
        <v>1500</v>
      </c>
      <c r="G2" t="s">
        <v>90</v>
      </c>
    </row>
    <row r="3" spans="1:7" ht="13.5">
      <c r="A3" s="2" t="s">
        <v>100</v>
      </c>
      <c r="B3" t="s">
        <v>93</v>
      </c>
      <c r="C3" s="1">
        <f>results!F3</f>
        <v>2.2E-06</v>
      </c>
      <c r="D3" t="s">
        <v>88</v>
      </c>
      <c r="E3" t="s">
        <v>94</v>
      </c>
      <c r="F3" s="1">
        <f>results!I3</f>
        <v>20000</v>
      </c>
      <c r="G3" t="s">
        <v>90</v>
      </c>
    </row>
    <row r="4" spans="1:7" ht="13.5">
      <c r="A4" s="2" t="s">
        <v>101</v>
      </c>
      <c r="E4" t="s">
        <v>95</v>
      </c>
      <c r="F4" s="1">
        <f>results!I4</f>
        <v>47000</v>
      </c>
      <c r="G4" t="s">
        <v>90</v>
      </c>
    </row>
    <row r="5" spans="1:5" ht="13.5">
      <c r="A5" s="2" t="s">
        <v>98</v>
      </c>
      <c r="E5" s="2"/>
    </row>
    <row r="6" spans="2:4" ht="13.5">
      <c r="B6" t="s">
        <v>25</v>
      </c>
      <c r="C6">
        <v>20000</v>
      </c>
      <c r="D6" t="s">
        <v>43</v>
      </c>
    </row>
    <row r="7" spans="2:3" ht="13.5">
      <c r="B7" t="s">
        <v>44</v>
      </c>
      <c r="C7">
        <f>2*3.14159*C6</f>
        <v>125663.59999999999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-660147.5091529338</v>
      </c>
    </row>
    <row r="27" spans="1:4" ht="13.5">
      <c r="A27" t="s">
        <v>35</v>
      </c>
      <c r="C27" t="s">
        <v>62</v>
      </c>
      <c r="D27" s="1">
        <f>D18*C7-D19*C7*C7*C7</f>
        <v>-4861825.70471208</v>
      </c>
    </row>
    <row r="28" spans="1:4" ht="13.5">
      <c r="A28" t="s">
        <v>36</v>
      </c>
      <c r="C28" t="s">
        <v>63</v>
      </c>
      <c r="D28" s="1">
        <f>D20-D22*C7*C7+D24*C7*C7*C7*C7</f>
        <v>730625838.0879064</v>
      </c>
    </row>
    <row r="29" spans="1:4" ht="13.5">
      <c r="A29" t="s">
        <v>37</v>
      </c>
      <c r="C29" t="s">
        <v>64</v>
      </c>
      <c r="D29" s="1">
        <f>D21*C7-D23*C7*C7*C7</f>
        <v>-161016535.83799487</v>
      </c>
    </row>
    <row r="30" spans="1:4" ht="13.5">
      <c r="A30" t="s">
        <v>38</v>
      </c>
      <c r="D30" s="1">
        <f>+SQRT(D26*D26+D27*D27)</f>
        <v>4906439.026100287</v>
      </c>
    </row>
    <row r="31" spans="1:4" ht="13.5">
      <c r="A31" t="s">
        <v>39</v>
      </c>
      <c r="D31" s="1">
        <f>+SQRT(D28*D28+D29*D29)</f>
        <v>748158031.4979743</v>
      </c>
    </row>
    <row r="32" spans="1:4" ht="13.5">
      <c r="A32" t="s">
        <v>40</v>
      </c>
      <c r="C32" t="s">
        <v>65</v>
      </c>
      <c r="D32" s="1">
        <f>20*LOG(D30/D31)</f>
        <v>-43.66453872729545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87</v>
      </c>
      <c r="C1" s="1">
        <f>results!F1</f>
        <v>2.2E-07</v>
      </c>
      <c r="D1" t="s">
        <v>88</v>
      </c>
      <c r="E1" t="s">
        <v>89</v>
      </c>
      <c r="F1" s="1">
        <f>results!I1</f>
        <v>22000</v>
      </c>
      <c r="G1" t="s">
        <v>90</v>
      </c>
    </row>
    <row r="2" spans="1:7" ht="13.5">
      <c r="A2" s="2" t="s">
        <v>66</v>
      </c>
      <c r="B2" t="s">
        <v>91</v>
      </c>
      <c r="C2" s="1">
        <f>results!F2</f>
        <v>3.6E-09</v>
      </c>
      <c r="D2" t="s">
        <v>88</v>
      </c>
      <c r="E2" t="s">
        <v>92</v>
      </c>
      <c r="F2" s="1">
        <f>results!I2</f>
        <v>1500</v>
      </c>
      <c r="G2" t="s">
        <v>90</v>
      </c>
    </row>
    <row r="3" spans="1:7" ht="13.5">
      <c r="A3" s="2" t="s">
        <v>100</v>
      </c>
      <c r="B3" t="s">
        <v>93</v>
      </c>
      <c r="C3" s="1">
        <f>results!F3</f>
        <v>2.2E-06</v>
      </c>
      <c r="D3" t="s">
        <v>88</v>
      </c>
      <c r="E3" t="s">
        <v>94</v>
      </c>
      <c r="F3" s="1">
        <f>results!I3</f>
        <v>20000</v>
      </c>
      <c r="G3" t="s">
        <v>90</v>
      </c>
    </row>
    <row r="4" spans="1:7" ht="13.5">
      <c r="A4" s="2" t="s">
        <v>101</v>
      </c>
      <c r="E4" t="s">
        <v>95</v>
      </c>
      <c r="F4" s="1">
        <f>results!I4</f>
        <v>47000</v>
      </c>
      <c r="G4" t="s">
        <v>90</v>
      </c>
    </row>
    <row r="5" spans="1:5" ht="13.5">
      <c r="A5" s="2" t="s">
        <v>98</v>
      </c>
      <c r="E5" s="2"/>
    </row>
    <row r="6" spans="2:4" ht="13.5">
      <c r="B6" t="s">
        <v>25</v>
      </c>
      <c r="C6">
        <v>15000</v>
      </c>
      <c r="D6" t="s">
        <v>43</v>
      </c>
    </row>
    <row r="7" spans="2:3" ht="13.5">
      <c r="B7" t="s">
        <v>44</v>
      </c>
      <c r="C7">
        <f>2*3.14159*C6</f>
        <v>94247.7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-371332.9738985253</v>
      </c>
    </row>
    <row r="27" spans="1:4" ht="13.5">
      <c r="A27" t="s">
        <v>35</v>
      </c>
      <c r="C27" t="s">
        <v>62</v>
      </c>
      <c r="D27" s="1">
        <f>D18*C7-D19*C7*C7*C7</f>
        <v>-2046683.1187297837</v>
      </c>
    </row>
    <row r="28" spans="1:4" ht="13.5">
      <c r="A28" t="s">
        <v>36</v>
      </c>
      <c r="C28" t="s">
        <v>63</v>
      </c>
      <c r="D28" s="1">
        <f>D20-D22*C7*C7+D24*C7*C7*C7*C7</f>
        <v>228971424.28464434</v>
      </c>
    </row>
    <row r="29" spans="1:4" ht="13.5">
      <c r="A29" t="s">
        <v>37</v>
      </c>
      <c r="C29" t="s">
        <v>64</v>
      </c>
      <c r="D29" s="1">
        <f>D21*C7-D23*C7*C7*C7</f>
        <v>-67922016.2711768</v>
      </c>
    </row>
    <row r="30" spans="1:4" ht="13.5">
      <c r="A30" t="s">
        <v>38</v>
      </c>
      <c r="D30" s="1">
        <f>+SQRT(D26*D26+D27*D27)</f>
        <v>2080096.1434505368</v>
      </c>
    </row>
    <row r="31" spans="1:4" ht="13.5">
      <c r="A31" t="s">
        <v>39</v>
      </c>
      <c r="D31" s="1">
        <f>+SQRT(D28*D28+D29*D29)</f>
        <v>238833233.5192919</v>
      </c>
    </row>
    <row r="32" spans="1:4" ht="13.5">
      <c r="A32" t="s">
        <v>40</v>
      </c>
      <c r="C32" t="s">
        <v>65</v>
      </c>
      <c r="D32" s="1">
        <f>20*LOG(D30/D31)</f>
        <v>-41.20022699400964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87</v>
      </c>
      <c r="C1" s="1">
        <f>results!F1</f>
        <v>2.2E-07</v>
      </c>
      <c r="D1" t="s">
        <v>88</v>
      </c>
      <c r="E1" t="s">
        <v>89</v>
      </c>
      <c r="F1" s="1">
        <f>results!I1</f>
        <v>22000</v>
      </c>
      <c r="G1" t="s">
        <v>90</v>
      </c>
    </row>
    <row r="2" spans="1:7" ht="13.5">
      <c r="A2" s="2" t="s">
        <v>66</v>
      </c>
      <c r="B2" t="s">
        <v>91</v>
      </c>
      <c r="C2" s="1">
        <f>results!F2</f>
        <v>3.6E-09</v>
      </c>
      <c r="D2" t="s">
        <v>88</v>
      </c>
      <c r="E2" t="s">
        <v>92</v>
      </c>
      <c r="F2" s="1">
        <f>results!I2</f>
        <v>1500</v>
      </c>
      <c r="G2" t="s">
        <v>90</v>
      </c>
    </row>
    <row r="3" spans="1:7" ht="13.5">
      <c r="A3" s="2" t="s">
        <v>100</v>
      </c>
      <c r="B3" t="s">
        <v>93</v>
      </c>
      <c r="C3" s="1">
        <f>results!F3</f>
        <v>2.2E-06</v>
      </c>
      <c r="D3" t="s">
        <v>88</v>
      </c>
      <c r="E3" t="s">
        <v>94</v>
      </c>
      <c r="F3" s="1">
        <f>results!I3</f>
        <v>20000</v>
      </c>
      <c r="G3" t="s">
        <v>90</v>
      </c>
    </row>
    <row r="4" spans="1:7" ht="13.5">
      <c r="A4" s="2" t="s">
        <v>101</v>
      </c>
      <c r="E4" t="s">
        <v>95</v>
      </c>
      <c r="F4" s="1">
        <f>results!I4</f>
        <v>47000</v>
      </c>
      <c r="G4" t="s">
        <v>90</v>
      </c>
    </row>
    <row r="5" spans="1:5" ht="13.5">
      <c r="A5" s="2" t="s">
        <v>98</v>
      </c>
      <c r="E5" s="2"/>
    </row>
    <row r="6" spans="2:4" ht="13.5">
      <c r="B6" t="s">
        <v>25</v>
      </c>
      <c r="C6">
        <v>12000</v>
      </c>
      <c r="D6" t="s">
        <v>43</v>
      </c>
    </row>
    <row r="7" spans="2:3" ht="13.5">
      <c r="B7" t="s">
        <v>44</v>
      </c>
      <c r="C7">
        <f>2*3.14159*C6</f>
        <v>75398.16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-237653.1032950562</v>
      </c>
    </row>
    <row r="27" spans="1:4" ht="13.5">
      <c r="A27" t="s">
        <v>35</v>
      </c>
      <c r="C27" t="s">
        <v>62</v>
      </c>
      <c r="D27" s="1">
        <f>D18*C7-D19*C7*C7*C7</f>
        <v>-1045005.5626677296</v>
      </c>
    </row>
    <row r="28" spans="1:4" ht="13.5">
      <c r="A28" t="s">
        <v>36</v>
      </c>
      <c r="C28" t="s">
        <v>63</v>
      </c>
      <c r="D28" s="1">
        <f>D20-D22*C7*C7+D24*C7*C7*C7*C7</f>
        <v>92626450.03698736</v>
      </c>
    </row>
    <row r="29" spans="1:4" ht="13.5">
      <c r="A29" t="s">
        <v>37</v>
      </c>
      <c r="C29" t="s">
        <v>64</v>
      </c>
      <c r="D29" s="1">
        <f>D21*C7-D23*C7*C7*C7</f>
        <v>-34771573.089202635</v>
      </c>
    </row>
    <row r="30" spans="1:4" ht="13.5">
      <c r="A30" t="s">
        <v>38</v>
      </c>
      <c r="D30" s="1">
        <f>+SQRT(D26*D26+D27*D27)</f>
        <v>1071688.2118938647</v>
      </c>
    </row>
    <row r="31" spans="1:4" ht="13.5">
      <c r="A31" t="s">
        <v>39</v>
      </c>
      <c r="D31" s="1">
        <f>+SQRT(D28*D28+D29*D29)</f>
        <v>98937968.14950404</v>
      </c>
    </row>
    <row r="32" spans="1:4" ht="13.5">
      <c r="A32" t="s">
        <v>40</v>
      </c>
      <c r="C32" t="s">
        <v>65</v>
      </c>
      <c r="D32" s="1">
        <f>20*LOG(D30/D31)</f>
        <v>-39.305890669912216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78</v>
      </c>
      <c r="C1" s="1">
        <f>results!F1</f>
        <v>2.2E-07</v>
      </c>
      <c r="D1" t="s">
        <v>79</v>
      </c>
      <c r="E1" t="s">
        <v>80</v>
      </c>
      <c r="F1" s="1">
        <f>results!I1</f>
        <v>22000</v>
      </c>
      <c r="G1" t="s">
        <v>81</v>
      </c>
    </row>
    <row r="2" spans="1:7" ht="13.5">
      <c r="A2" s="2" t="s">
        <v>66</v>
      </c>
      <c r="B2" t="s">
        <v>82</v>
      </c>
      <c r="C2" s="1">
        <f>results!F2</f>
        <v>3.6E-09</v>
      </c>
      <c r="D2" t="s">
        <v>79</v>
      </c>
      <c r="E2" t="s">
        <v>83</v>
      </c>
      <c r="F2" s="1">
        <f>results!I2</f>
        <v>1500</v>
      </c>
      <c r="G2" t="s">
        <v>81</v>
      </c>
    </row>
    <row r="3" spans="1:7" ht="13.5">
      <c r="A3" s="2" t="s">
        <v>100</v>
      </c>
      <c r="B3" t="s">
        <v>84</v>
      </c>
      <c r="C3" s="1">
        <f>results!F3</f>
        <v>2.2E-06</v>
      </c>
      <c r="D3" t="s">
        <v>79</v>
      </c>
      <c r="E3" t="s">
        <v>85</v>
      </c>
      <c r="F3" s="1">
        <f>results!I3</f>
        <v>20000</v>
      </c>
      <c r="G3" t="s">
        <v>81</v>
      </c>
    </row>
    <row r="4" spans="1:7" ht="13.5">
      <c r="A4" s="2" t="s">
        <v>101</v>
      </c>
      <c r="E4" t="s">
        <v>86</v>
      </c>
      <c r="F4" s="1">
        <f>results!I4</f>
        <v>47000</v>
      </c>
      <c r="G4" t="s">
        <v>81</v>
      </c>
    </row>
    <row r="5" spans="1:5" ht="13.5">
      <c r="A5" s="2" t="s">
        <v>98</v>
      </c>
      <c r="E5" s="2"/>
    </row>
    <row r="6" spans="2:4" ht="13.5">
      <c r="B6" t="s">
        <v>25</v>
      </c>
      <c r="C6">
        <v>10000</v>
      </c>
      <c r="D6" t="s">
        <v>43</v>
      </c>
    </row>
    <row r="7" spans="2:3" ht="13.5">
      <c r="B7" t="s">
        <v>44</v>
      </c>
      <c r="C7">
        <f>2*3.14159*C6</f>
        <v>62831.799999999996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-165036.87728823346</v>
      </c>
    </row>
    <row r="27" spans="1:4" ht="13.5">
      <c r="A27" t="s">
        <v>35</v>
      </c>
      <c r="C27" t="s">
        <v>62</v>
      </c>
      <c r="D27" s="1">
        <f>D18*C7-D19*C7*C7*C7</f>
        <v>-602700.0982940099</v>
      </c>
    </row>
    <row r="28" spans="1:4" ht="13.5">
      <c r="A28" t="s">
        <v>36</v>
      </c>
      <c r="C28" t="s">
        <v>63</v>
      </c>
      <c r="D28" s="1">
        <f>D20-D22*C7*C7+D24*C7*C7*C7*C7</f>
        <v>43985519.26069814</v>
      </c>
    </row>
    <row r="29" spans="1:4" ht="13.5">
      <c r="A29" t="s">
        <v>37</v>
      </c>
      <c r="C29" t="s">
        <v>64</v>
      </c>
      <c r="D29" s="1">
        <f>D21*C7-D23*C7*C7*C7</f>
        <v>-20119255.796346746</v>
      </c>
    </row>
    <row r="30" spans="1:4" ht="13.5">
      <c r="A30" t="s">
        <v>38</v>
      </c>
      <c r="D30" s="1">
        <f>+SQRT(D26*D26+D27*D27)</f>
        <v>624887.6533815183</v>
      </c>
    </row>
    <row r="31" spans="1:4" ht="13.5">
      <c r="A31" t="s">
        <v>39</v>
      </c>
      <c r="D31" s="1">
        <f>+SQRT(D28*D28+D29*D29)</f>
        <v>48368485.17818269</v>
      </c>
    </row>
    <row r="32" spans="1:4" ht="13.5">
      <c r="A32" t="s">
        <v>40</v>
      </c>
      <c r="C32" t="s">
        <v>65</v>
      </c>
      <c r="D32" s="1">
        <f>20*LOG(D30/D31)</f>
        <v>-37.77521084616702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7" sqref="F7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78</v>
      </c>
      <c r="C1" s="1">
        <f>results!F1</f>
        <v>2.2E-07</v>
      </c>
      <c r="D1" t="s">
        <v>79</v>
      </c>
      <c r="E1" t="s">
        <v>80</v>
      </c>
      <c r="F1" s="1">
        <f>results!I1</f>
        <v>22000</v>
      </c>
      <c r="G1" t="s">
        <v>81</v>
      </c>
    </row>
    <row r="2" spans="1:7" ht="13.5">
      <c r="A2" s="2" t="s">
        <v>66</v>
      </c>
      <c r="B2" t="s">
        <v>82</v>
      </c>
      <c r="C2" s="1">
        <f>results!F2</f>
        <v>3.6E-09</v>
      </c>
      <c r="D2" t="s">
        <v>79</v>
      </c>
      <c r="E2" t="s">
        <v>83</v>
      </c>
      <c r="F2" s="1">
        <f>results!I2</f>
        <v>1500</v>
      </c>
      <c r="G2" t="s">
        <v>81</v>
      </c>
    </row>
    <row r="3" spans="1:7" ht="13.5">
      <c r="A3" s="2" t="s">
        <v>100</v>
      </c>
      <c r="B3" t="s">
        <v>84</v>
      </c>
      <c r="C3" s="1">
        <f>results!F3</f>
        <v>2.2E-06</v>
      </c>
      <c r="D3" t="s">
        <v>79</v>
      </c>
      <c r="E3" t="s">
        <v>85</v>
      </c>
      <c r="F3" s="1">
        <f>results!I3</f>
        <v>20000</v>
      </c>
      <c r="G3" t="s">
        <v>81</v>
      </c>
    </row>
    <row r="4" spans="1:7" ht="13.5">
      <c r="A4" s="2" t="s">
        <v>101</v>
      </c>
      <c r="E4" t="s">
        <v>86</v>
      </c>
      <c r="F4" s="1">
        <f>results!I4</f>
        <v>47000</v>
      </c>
      <c r="G4" t="s">
        <v>81</v>
      </c>
    </row>
    <row r="5" spans="1:5" ht="13.5">
      <c r="A5" s="2" t="s">
        <v>98</v>
      </c>
      <c r="E5" s="2"/>
    </row>
    <row r="6" spans="2:4" ht="13.5">
      <c r="B6" t="s">
        <v>25</v>
      </c>
      <c r="C6">
        <v>8000</v>
      </c>
      <c r="D6" t="s">
        <v>43</v>
      </c>
    </row>
    <row r="7" spans="2:3" ht="13.5">
      <c r="B7" t="s">
        <v>44</v>
      </c>
      <c r="C7">
        <f>2*3.14159*C6</f>
        <v>50265.439999999995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-105623.6014644694</v>
      </c>
    </row>
    <row r="27" spans="1:4" ht="13.5">
      <c r="A27" t="s">
        <v>35</v>
      </c>
      <c r="C27" t="s">
        <v>62</v>
      </c>
      <c r="D27" s="1">
        <f>D18*C7-D19*C7*C7*C7</f>
        <v>-306651.65424525295</v>
      </c>
    </row>
    <row r="28" spans="1:4" ht="13.5">
      <c r="A28" t="s">
        <v>36</v>
      </c>
      <c r="C28" t="s">
        <v>63</v>
      </c>
      <c r="D28" s="1">
        <f>D20-D22*C7*C7+D24*C7*C7*C7*C7</f>
        <v>17500804.41718062</v>
      </c>
    </row>
    <row r="29" spans="1:4" ht="13.5">
      <c r="A29" t="s">
        <v>37</v>
      </c>
      <c r="C29" t="s">
        <v>64</v>
      </c>
      <c r="D29" s="1">
        <f>D21*C7-D23*C7*C7*C7</f>
        <v>-10298059.473302932</v>
      </c>
    </row>
    <row r="30" spans="1:4" ht="13.5">
      <c r="A30" t="s">
        <v>38</v>
      </c>
      <c r="D30" s="1">
        <f>+SQRT(D26*D26+D27*D27)</f>
        <v>324332.5180084094</v>
      </c>
    </row>
    <row r="31" spans="1:4" ht="13.5">
      <c r="A31" t="s">
        <v>39</v>
      </c>
      <c r="D31" s="1">
        <f>+SQRT(D28*D28+D29*D29)</f>
        <v>20305865.757561114</v>
      </c>
    </row>
    <row r="32" spans="1:4" ht="13.5">
      <c r="A32" t="s">
        <v>40</v>
      </c>
      <c r="C32" t="s">
        <v>65</v>
      </c>
      <c r="D32" s="1">
        <f>20*LOG(D30/D31)</f>
        <v>-35.932620338647546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78</v>
      </c>
      <c r="C1" s="1">
        <f>results!F1</f>
        <v>2.2E-07</v>
      </c>
      <c r="D1" t="s">
        <v>79</v>
      </c>
      <c r="E1" t="s">
        <v>80</v>
      </c>
      <c r="F1" s="1">
        <f>results!I1</f>
        <v>22000</v>
      </c>
      <c r="G1" t="s">
        <v>81</v>
      </c>
    </row>
    <row r="2" spans="1:7" ht="13.5">
      <c r="A2" s="2" t="s">
        <v>66</v>
      </c>
      <c r="B2" t="s">
        <v>82</v>
      </c>
      <c r="C2" s="1">
        <f>results!F2</f>
        <v>3.6E-09</v>
      </c>
      <c r="D2" t="s">
        <v>79</v>
      </c>
      <c r="E2" t="s">
        <v>83</v>
      </c>
      <c r="F2" s="1">
        <f>results!I2</f>
        <v>1500</v>
      </c>
      <c r="G2" t="s">
        <v>81</v>
      </c>
    </row>
    <row r="3" spans="1:7" ht="13.5">
      <c r="A3" s="2" t="s">
        <v>100</v>
      </c>
      <c r="B3" t="s">
        <v>84</v>
      </c>
      <c r="C3" s="1">
        <f>results!F3</f>
        <v>2.2E-06</v>
      </c>
      <c r="D3" t="s">
        <v>79</v>
      </c>
      <c r="E3" t="s">
        <v>85</v>
      </c>
      <c r="F3" s="1">
        <f>results!I3</f>
        <v>20000</v>
      </c>
      <c r="G3" t="s">
        <v>81</v>
      </c>
    </row>
    <row r="4" spans="1:7" ht="13.5">
      <c r="A4" s="2" t="s">
        <v>101</v>
      </c>
      <c r="E4" t="s">
        <v>86</v>
      </c>
      <c r="F4" s="1">
        <f>results!I4</f>
        <v>47000</v>
      </c>
      <c r="G4" t="s">
        <v>81</v>
      </c>
    </row>
    <row r="5" spans="1:5" ht="13.5">
      <c r="A5" s="2" t="s">
        <v>98</v>
      </c>
      <c r="E5" s="2"/>
    </row>
    <row r="6" spans="2:4" ht="13.5">
      <c r="B6" t="s">
        <v>25</v>
      </c>
      <c r="C6">
        <v>4000</v>
      </c>
      <c r="D6" t="s">
        <v>43</v>
      </c>
    </row>
    <row r="7" spans="2:3" ht="13.5">
      <c r="B7" t="s">
        <v>44</v>
      </c>
      <c r="C7">
        <f>2*3.14159*C6</f>
        <v>25132.719999999998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-26405.90036611735</v>
      </c>
    </row>
    <row r="27" spans="1:4" ht="13.5">
      <c r="A27" t="s">
        <v>35</v>
      </c>
      <c r="C27" t="s">
        <v>62</v>
      </c>
      <c r="D27" s="1">
        <f>D18*C7-D19*C7*C7*C7</f>
        <v>-36320.21086265662</v>
      </c>
    </row>
    <row r="28" spans="1:4" ht="13.5">
      <c r="A28" t="s">
        <v>36</v>
      </c>
      <c r="C28" t="s">
        <v>63</v>
      </c>
      <c r="D28" s="1">
        <f>D20-D22*C7*C7+D24*C7*C7*C7*C7</f>
        <v>825225.7644064277</v>
      </c>
    </row>
    <row r="29" spans="1:4" ht="13.5">
      <c r="A29" t="s">
        <v>37</v>
      </c>
      <c r="C29" t="s">
        <v>64</v>
      </c>
      <c r="D29" s="1">
        <f>D21*C7-D23*C7*C7*C7</f>
        <v>-1284132.9608018226</v>
      </c>
    </row>
    <row r="30" spans="1:4" ht="13.5">
      <c r="A30" t="s">
        <v>38</v>
      </c>
      <c r="D30" s="1">
        <f>+SQRT(D26*D26+D27*D27)</f>
        <v>44904.66892488081</v>
      </c>
    </row>
    <row r="31" spans="1:4" ht="13.5">
      <c r="A31" t="s">
        <v>39</v>
      </c>
      <c r="D31" s="1">
        <f>+SQRT(D28*D28+D29*D29)</f>
        <v>1526432.122060404</v>
      </c>
    </row>
    <row r="32" spans="1:4" ht="13.5">
      <c r="A32" t="s">
        <v>40</v>
      </c>
      <c r="C32" t="s">
        <v>65</v>
      </c>
      <c r="D32" s="1">
        <f>20*LOG(D30/D31)</f>
        <v>-30.62771995894626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6" sqref="F6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99</v>
      </c>
      <c r="B1" t="s">
        <v>78</v>
      </c>
      <c r="C1" s="1">
        <f>results!F1</f>
        <v>2.2E-07</v>
      </c>
      <c r="D1" t="s">
        <v>79</v>
      </c>
      <c r="E1" t="s">
        <v>80</v>
      </c>
      <c r="F1" s="1">
        <f>results!I1</f>
        <v>22000</v>
      </c>
      <c r="G1" t="s">
        <v>81</v>
      </c>
    </row>
    <row r="2" spans="1:7" ht="13.5">
      <c r="A2" s="2" t="s">
        <v>66</v>
      </c>
      <c r="B2" t="s">
        <v>82</v>
      </c>
      <c r="C2" s="1">
        <f>results!F2</f>
        <v>3.6E-09</v>
      </c>
      <c r="D2" t="s">
        <v>79</v>
      </c>
      <c r="E2" t="s">
        <v>83</v>
      </c>
      <c r="F2" s="1">
        <f>results!I2</f>
        <v>1500</v>
      </c>
      <c r="G2" t="s">
        <v>81</v>
      </c>
    </row>
    <row r="3" spans="1:7" ht="13.5">
      <c r="A3" s="2" t="s">
        <v>100</v>
      </c>
      <c r="B3" t="s">
        <v>84</v>
      </c>
      <c r="C3" s="1">
        <f>results!F3</f>
        <v>2.2E-06</v>
      </c>
      <c r="D3" t="s">
        <v>79</v>
      </c>
      <c r="E3" t="s">
        <v>85</v>
      </c>
      <c r="F3" s="1">
        <f>results!I3</f>
        <v>20000</v>
      </c>
      <c r="G3" t="s">
        <v>81</v>
      </c>
    </row>
    <row r="4" spans="1:7" ht="13.5">
      <c r="A4" s="2" t="s">
        <v>101</v>
      </c>
      <c r="E4" t="s">
        <v>86</v>
      </c>
      <c r="F4" s="1">
        <f>results!I4</f>
        <v>47000</v>
      </c>
      <c r="G4" t="s">
        <v>81</v>
      </c>
    </row>
    <row r="5" spans="1:5" ht="13.5">
      <c r="A5" s="2" t="s">
        <v>98</v>
      </c>
      <c r="E5" s="2"/>
    </row>
    <row r="6" spans="2:4" ht="13.5">
      <c r="B6" t="s">
        <v>25</v>
      </c>
      <c r="C6">
        <v>2000</v>
      </c>
      <c r="D6" t="s">
        <v>43</v>
      </c>
    </row>
    <row r="7" spans="2:3" ht="13.5">
      <c r="B7" t="s">
        <v>44</v>
      </c>
      <c r="C7">
        <f>2*3.14159*C6</f>
        <v>12566.359999999999</v>
      </c>
    </row>
    <row r="9" spans="1:4" ht="13.5">
      <c r="A9" t="s">
        <v>102</v>
      </c>
      <c r="C9" t="s">
        <v>45</v>
      </c>
      <c r="D9" s="1">
        <f>C1*F4+C2*F3+C2*F4+C2*F2</f>
        <v>0.010586599999999998</v>
      </c>
    </row>
    <row r="10" spans="1:4" ht="13.5">
      <c r="A10" t="s">
        <v>103</v>
      </c>
      <c r="C10" t="s">
        <v>46</v>
      </c>
      <c r="D10" s="1">
        <f>C1*C2*F4*F3+C1*C2*F2*F4</f>
        <v>8.003160000000001E-07</v>
      </c>
    </row>
    <row r="11" spans="1:4" ht="13.5">
      <c r="A11" t="s">
        <v>104</v>
      </c>
      <c r="C11" t="s">
        <v>47</v>
      </c>
      <c r="D11">
        <f>F2+F4</f>
        <v>48500</v>
      </c>
    </row>
    <row r="12" spans="1:4" ht="13.5">
      <c r="A12" t="s">
        <v>105</v>
      </c>
      <c r="C12" t="s">
        <v>48</v>
      </c>
      <c r="D12" s="1">
        <f>C1*F2*F4+C2*F4*F3+C2*F2*F3</f>
        <v>19.002</v>
      </c>
    </row>
    <row r="13" spans="1:4" ht="13.5">
      <c r="A13" t="s">
        <v>106</v>
      </c>
      <c r="C13" t="s">
        <v>49</v>
      </c>
      <c r="D13" s="1">
        <f>C1*C2*F2*F4*F3</f>
        <v>0.0011167199999999999</v>
      </c>
    </row>
    <row r="14" spans="1:4" ht="13.5">
      <c r="A14" t="s">
        <v>107</v>
      </c>
      <c r="C14" t="s">
        <v>50</v>
      </c>
      <c r="D14" s="1">
        <f>D9+C3*F1+C3*D11</f>
        <v>0.16568660000000002</v>
      </c>
    </row>
    <row r="15" spans="1:4" ht="13.5">
      <c r="A15" t="s">
        <v>108</v>
      </c>
      <c r="C15" t="s">
        <v>51</v>
      </c>
      <c r="D15" s="1">
        <f>D10+C3*F1*D9+C3*D12</f>
        <v>0.0005549961559999999</v>
      </c>
    </row>
    <row r="16" spans="1:4" ht="13.5">
      <c r="A16" t="s">
        <v>109</v>
      </c>
      <c r="C16" t="s">
        <v>52</v>
      </c>
      <c r="D16" s="1">
        <f>C3*F1*D10+C3*D13</f>
        <v>4.119207840000001E-08</v>
      </c>
    </row>
    <row r="17" spans="1:4" ht="13.5">
      <c r="A17" t="s">
        <v>110</v>
      </c>
      <c r="C17" t="s">
        <v>53</v>
      </c>
      <c r="D17" s="1">
        <f>D12*C3</f>
        <v>4.18044E-05</v>
      </c>
    </row>
    <row r="18" spans="1:4" ht="13.5">
      <c r="A18" t="s">
        <v>111</v>
      </c>
      <c r="C18" t="s">
        <v>54</v>
      </c>
      <c r="D18" s="1">
        <f>D11*C3</f>
        <v>0.1067</v>
      </c>
    </row>
    <row r="19" spans="1:4" ht="13.5">
      <c r="A19" t="s">
        <v>112</v>
      </c>
      <c r="C19" t="s">
        <v>55</v>
      </c>
      <c r="D19" s="1">
        <f>D13*C3</f>
        <v>2.456784E-09</v>
      </c>
    </row>
    <row r="20" spans="1:4" ht="13.5">
      <c r="A20" t="s">
        <v>33</v>
      </c>
      <c r="C20" t="s">
        <v>56</v>
      </c>
      <c r="D20">
        <v>1</v>
      </c>
    </row>
    <row r="21" spans="1:4" ht="13.5">
      <c r="A21" t="s">
        <v>113</v>
      </c>
      <c r="C21" t="s">
        <v>57</v>
      </c>
      <c r="D21" s="1">
        <f>D14+C2*F3</f>
        <v>0.1657586</v>
      </c>
    </row>
    <row r="22" spans="1:4" ht="13.5">
      <c r="A22" t="s">
        <v>114</v>
      </c>
      <c r="C22" t="s">
        <v>58</v>
      </c>
      <c r="D22" s="1">
        <f>D15+C2*F3*D14</f>
        <v>0.0005669255911999999</v>
      </c>
    </row>
    <row r="23" spans="1:4" ht="13.5">
      <c r="A23" t="s">
        <v>115</v>
      </c>
      <c r="C23" t="s">
        <v>59</v>
      </c>
      <c r="D23" s="1">
        <f>D16+C2*F3*D15</f>
        <v>8.1151801632E-08</v>
      </c>
    </row>
    <row r="24" spans="1:4" ht="13.5">
      <c r="A24" t="s">
        <v>116</v>
      </c>
      <c r="C24" t="s">
        <v>60</v>
      </c>
      <c r="D24" s="1">
        <f>C2*F3*D16</f>
        <v>2.9658296448000005E-12</v>
      </c>
    </row>
    <row r="26" spans="1:4" ht="13.5">
      <c r="A26" t="s">
        <v>34</v>
      </c>
      <c r="C26" t="s">
        <v>61</v>
      </c>
      <c r="D26">
        <f>-D17*C7*C7</f>
        <v>-6601.475091529337</v>
      </c>
    </row>
    <row r="27" spans="1:4" ht="13.5">
      <c r="A27" t="s">
        <v>35</v>
      </c>
      <c r="C27" t="s">
        <v>62</v>
      </c>
      <c r="D27" s="1">
        <f>D18*C7-D19*C7*C7*C7</f>
        <v>-3534.403398832078</v>
      </c>
    </row>
    <row r="28" spans="1:4" ht="13.5">
      <c r="A28" t="s">
        <v>36</v>
      </c>
      <c r="C28" t="s">
        <v>63</v>
      </c>
      <c r="D28" s="1">
        <f>D20-D22*C7*C7+D24*C7*C7*C7*C7</f>
        <v>-15566.314516438535</v>
      </c>
    </row>
    <row r="29" spans="1:4" ht="13.5">
      <c r="A29" t="s">
        <v>37</v>
      </c>
      <c r="C29" t="s">
        <v>64</v>
      </c>
      <c r="D29" s="1">
        <f>D21*C7-D23*C7*C7*C7</f>
        <v>-158954.38341970582</v>
      </c>
    </row>
    <row r="30" spans="1:4" ht="13.5">
      <c r="A30" t="s">
        <v>38</v>
      </c>
      <c r="D30" s="1">
        <f>+SQRT(D26*D26+D27*D27)</f>
        <v>7488.089260269138</v>
      </c>
    </row>
    <row r="31" spans="1:4" ht="13.5">
      <c r="A31" t="s">
        <v>39</v>
      </c>
      <c r="D31" s="1">
        <f>+SQRT(D28*D28+D29*D29)</f>
        <v>159714.76499047774</v>
      </c>
    </row>
    <row r="32" spans="1:4" ht="13.5">
      <c r="A32" t="s">
        <v>40</v>
      </c>
      <c r="C32" t="s">
        <v>65</v>
      </c>
      <c r="D32" s="1">
        <f>20*LOG(D30/D31)</f>
        <v>-26.579481081977168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</dc:creator>
  <cp:keywords/>
  <dc:description/>
  <cp:lastModifiedBy>tsuyoshi</cp:lastModifiedBy>
  <dcterms:created xsi:type="dcterms:W3CDTF">2003-06-28T04:58:34Z</dcterms:created>
  <dcterms:modified xsi:type="dcterms:W3CDTF">2009-09-22T22:34:27Z</dcterms:modified>
  <cp:category/>
  <cp:version/>
  <cp:contentType/>
  <cp:contentStatus/>
</cp:coreProperties>
</file>