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230" windowWidth="14955" windowHeight="8895" activeTab="0"/>
  </bookViews>
  <sheets>
    <sheet name="results" sheetId="1" r:id="rId1"/>
    <sheet name="1027" sheetId="2" r:id="rId2"/>
    <sheet name="20k" sheetId="3" r:id="rId3"/>
    <sheet name="15k" sheetId="4" r:id="rId4"/>
    <sheet name="12k" sheetId="5" r:id="rId5"/>
    <sheet name="10k" sheetId="6" r:id="rId6"/>
    <sheet name="8k" sheetId="7" r:id="rId7"/>
    <sheet name="4k" sheetId="8" r:id="rId8"/>
    <sheet name="2k" sheetId="9" r:id="rId9"/>
    <sheet name="1k" sheetId="10" r:id="rId10"/>
    <sheet name="800" sheetId="11" r:id="rId11"/>
    <sheet name="400" sheetId="12" r:id="rId12"/>
    <sheet name="200" sheetId="13" r:id="rId13"/>
    <sheet name="80" sheetId="14" r:id="rId14"/>
    <sheet name="40" sheetId="15" r:id="rId15"/>
    <sheet name="20" sheetId="16" r:id="rId16"/>
    <sheet name="100" sheetId="17" r:id="rId17"/>
  </sheets>
  <definedNames/>
  <calcPr fullCalcOnLoad="1"/>
</workbook>
</file>

<file path=xl/sharedStrings.xml><?xml version="1.0" encoding="utf-8"?>
<sst xmlns="http://schemas.openxmlformats.org/spreadsheetml/2006/main" count="1179" uniqueCount="76">
  <si>
    <t>D=</t>
  </si>
  <si>
    <t>C1=</t>
  </si>
  <si>
    <t>C2=</t>
  </si>
  <si>
    <t>C3=</t>
  </si>
  <si>
    <t>F</t>
  </si>
  <si>
    <t>Ω</t>
  </si>
  <si>
    <t>R1=</t>
  </si>
  <si>
    <t>R2=</t>
  </si>
  <si>
    <t>R3=</t>
  </si>
  <si>
    <t>R4=</t>
  </si>
  <si>
    <t>基準周波数</t>
  </si>
  <si>
    <t>Hz</t>
  </si>
  <si>
    <t>ω</t>
  </si>
  <si>
    <t>A21=</t>
  </si>
  <si>
    <t>A22=</t>
  </si>
  <si>
    <t>B21=</t>
  </si>
  <si>
    <t>B22=</t>
  </si>
  <si>
    <t>L0=</t>
  </si>
  <si>
    <t>200 A=sqr(A21*A21+A22*A22)</t>
  </si>
  <si>
    <t>210 B=sqr(B21*B21+B22*B22)</t>
  </si>
  <si>
    <t>220 L0=20*(LOG(A/B))/LOG(10)</t>
  </si>
  <si>
    <t>Frequency</t>
  </si>
  <si>
    <t>RIAA</t>
  </si>
  <si>
    <t>計算値(dB)</t>
  </si>
  <si>
    <t>差(dB)</t>
  </si>
  <si>
    <t>A=</t>
  </si>
  <si>
    <t>B=</t>
  </si>
  <si>
    <t>C=</t>
  </si>
  <si>
    <t>E=</t>
  </si>
  <si>
    <t>F=</t>
  </si>
  <si>
    <t>G=</t>
  </si>
  <si>
    <t>H=</t>
  </si>
  <si>
    <t>I=</t>
  </si>
  <si>
    <t>J=</t>
  </si>
  <si>
    <t>K=</t>
  </si>
  <si>
    <t>dB</t>
  </si>
  <si>
    <t>L=</t>
  </si>
  <si>
    <t>M=</t>
  </si>
  <si>
    <t>N=</t>
  </si>
  <si>
    <t>O=</t>
  </si>
  <si>
    <t>P=</t>
  </si>
  <si>
    <t>Q=</t>
  </si>
  <si>
    <t>R=</t>
  </si>
  <si>
    <t>1kHzの減衰量</t>
  </si>
  <si>
    <t>C2=</t>
  </si>
  <si>
    <t>C3=</t>
  </si>
  <si>
    <t>のセルに値を入力</t>
  </si>
  <si>
    <t>A=W*C3*R4</t>
  </si>
  <si>
    <t>B=-w*w*C2*C3*R4</t>
  </si>
  <si>
    <t>C=w*(C2+C3)</t>
  </si>
  <si>
    <t>D=1+R3*B</t>
  </si>
  <si>
    <t>E=A+R3*C</t>
  </si>
  <si>
    <t>F=w*C1*R2</t>
  </si>
  <si>
    <t>G=w*C1</t>
  </si>
  <si>
    <t>H=D-E*F</t>
  </si>
  <si>
    <t>I=E+D*F</t>
  </si>
  <si>
    <t>J=B-C*F-E*G</t>
  </si>
  <si>
    <t>K=D*G+B*F+C</t>
  </si>
  <si>
    <t>L=R1*J+H</t>
  </si>
  <si>
    <t>M=I+R1*K</t>
  </si>
  <si>
    <t>N=1+R3*B</t>
  </si>
  <si>
    <t>O=R3*C+A</t>
  </si>
  <si>
    <t>P=H-A*I</t>
  </si>
  <si>
    <t>Q=I+A*H</t>
  </si>
  <si>
    <t>R=L*N-M*O</t>
  </si>
  <si>
    <t>S=M*N+L*O</t>
  </si>
  <si>
    <t>A21=-w*C3*R4*Q</t>
  </si>
  <si>
    <t>A22=w*C3*R4*P</t>
  </si>
  <si>
    <t>B21=R-w*C3*R4*S</t>
  </si>
  <si>
    <t>B22=S+w*C3*R4*R</t>
  </si>
  <si>
    <t>S=</t>
  </si>
  <si>
    <t>"E--R1--+--R3--+-C3--+--E"</t>
  </si>
  <si>
    <t>"       R2     |     |"</t>
  </si>
  <si>
    <t>"       |      C2    R4"</t>
  </si>
  <si>
    <t>"       C1     |     |"</t>
  </si>
  <si>
    <t>"E------+------+---- +--E"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</si>
</sst>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0000_ "/>
    <numFmt numFmtId="178" formatCode="0.00_ "/>
    <numFmt numFmtId="17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8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0" fillId="2" borderId="1" xfId="0" applyNumberFormat="1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J10" sqref="J10"/>
    </sheetView>
  </sheetViews>
  <sheetFormatPr defaultColWidth="9.00390625" defaultRowHeight="13.5"/>
  <cols>
    <col min="3" max="3" width="14.125" style="0" customWidth="1"/>
    <col min="5" max="5" width="11.25390625" style="0" customWidth="1"/>
    <col min="6" max="6" width="10.625" style="0" customWidth="1"/>
    <col min="7" max="7" width="4.375" style="0" customWidth="1"/>
    <col min="8" max="8" width="5.25390625" style="0" customWidth="1"/>
    <col min="9" max="9" width="8.25390625" style="0" customWidth="1"/>
  </cols>
  <sheetData>
    <row r="1" spans="1:11" ht="13.5">
      <c r="A1" s="2" t="s">
        <v>71</v>
      </c>
      <c r="E1" s="10" t="s">
        <v>1</v>
      </c>
      <c r="F1" s="5">
        <v>3.45E-07</v>
      </c>
      <c r="G1" t="s">
        <v>4</v>
      </c>
      <c r="H1" t="s">
        <v>6</v>
      </c>
      <c r="I1" s="6">
        <v>10000</v>
      </c>
      <c r="J1" t="s">
        <v>5</v>
      </c>
      <c r="K1" s="1"/>
    </row>
    <row r="2" spans="1:11" ht="13.5">
      <c r="A2" s="2" t="s">
        <v>72</v>
      </c>
      <c r="E2" s="10" t="s">
        <v>44</v>
      </c>
      <c r="F2" s="5">
        <v>7.5E-09</v>
      </c>
      <c r="G2" t="s">
        <v>4</v>
      </c>
      <c r="H2" t="s">
        <v>7</v>
      </c>
      <c r="I2" s="6">
        <v>910</v>
      </c>
      <c r="J2" t="s">
        <v>5</v>
      </c>
      <c r="K2" s="1"/>
    </row>
    <row r="3" spans="1:11" ht="13.5">
      <c r="A3" s="2" t="s">
        <v>73</v>
      </c>
      <c r="E3" s="10" t="s">
        <v>45</v>
      </c>
      <c r="F3" s="5">
        <v>2.2E-06</v>
      </c>
      <c r="G3" t="s">
        <v>4</v>
      </c>
      <c r="H3" t="s">
        <v>8</v>
      </c>
      <c r="I3" s="6">
        <v>12000</v>
      </c>
      <c r="J3" t="s">
        <v>5</v>
      </c>
      <c r="K3" s="1"/>
    </row>
    <row r="4" spans="1:10" ht="13.5">
      <c r="A4" s="2" t="s">
        <v>74</v>
      </c>
      <c r="H4" t="s">
        <v>9</v>
      </c>
      <c r="I4" s="6">
        <v>47000</v>
      </c>
      <c r="J4" t="s">
        <v>5</v>
      </c>
    </row>
    <row r="5" ht="13.5">
      <c r="A5" s="2" t="s">
        <v>75</v>
      </c>
    </row>
    <row r="6" spans="6:7" ht="13.5">
      <c r="F6" s="4"/>
      <c r="G6" t="s">
        <v>46</v>
      </c>
    </row>
    <row r="7" ht="13.5">
      <c r="K7" s="1"/>
    </row>
    <row r="8" ht="13.5">
      <c r="K8" s="1"/>
    </row>
    <row r="9" ht="13.5">
      <c r="K9" s="1"/>
    </row>
    <row r="10" ht="13.5">
      <c r="K10" s="1"/>
    </row>
    <row r="11" spans="1:6" ht="13.5">
      <c r="A11" t="s">
        <v>21</v>
      </c>
      <c r="B11" s="7" t="s">
        <v>22</v>
      </c>
      <c r="D11" t="s">
        <v>21</v>
      </c>
      <c r="E11" s="7" t="s">
        <v>23</v>
      </c>
      <c r="F11" s="7" t="s">
        <v>24</v>
      </c>
    </row>
    <row r="12" spans="1:11" ht="13.5">
      <c r="A12">
        <v>20</v>
      </c>
      <c r="B12" s="8">
        <v>19.36313</v>
      </c>
      <c r="D12">
        <v>20</v>
      </c>
      <c r="E12" s="9">
        <f>'20'!D$34-'1027'!D$34</f>
        <v>19.686393583269677</v>
      </c>
      <c r="F12" s="9">
        <f>E12-B12</f>
        <v>0.3232635832696751</v>
      </c>
      <c r="K12" s="1"/>
    </row>
    <row r="13" spans="1:11" ht="13.5">
      <c r="A13">
        <v>40</v>
      </c>
      <c r="B13" s="8">
        <v>17.88097</v>
      </c>
      <c r="D13">
        <v>40</v>
      </c>
      <c r="E13" s="9">
        <f>'40'!D$34-'1027'!D$34</f>
        <v>18.137038730128136</v>
      </c>
      <c r="F13" s="9">
        <f aca="true" t="shared" si="0" ref="F13:F26">E13-B13</f>
        <v>0.2560687301281348</v>
      </c>
      <c r="K13" s="1"/>
    </row>
    <row r="14" spans="1:11" ht="13.5">
      <c r="A14">
        <v>80</v>
      </c>
      <c r="B14" s="8">
        <v>14.59498</v>
      </c>
      <c r="D14">
        <v>80</v>
      </c>
      <c r="E14" s="9">
        <f>'80'!D$34-'1027'!D$34</f>
        <v>14.754615337537677</v>
      </c>
      <c r="F14" s="9">
        <f t="shared" si="0"/>
        <v>0.15963533753767756</v>
      </c>
      <c r="K14" s="1"/>
    </row>
    <row r="15" spans="1:11" ht="13.5">
      <c r="A15">
        <v>100</v>
      </c>
      <c r="B15" s="8">
        <v>13.17744</v>
      </c>
      <c r="D15">
        <v>100</v>
      </c>
      <c r="E15" s="9">
        <f>'100'!D$34-'1027'!D$34</f>
        <v>13.312414084029168</v>
      </c>
      <c r="F15" s="9">
        <f t="shared" si="0"/>
        <v>0.13497408402916733</v>
      </c>
      <c r="K15" s="1"/>
    </row>
    <row r="16" spans="1:6" ht="13.5">
      <c r="A16">
        <v>200</v>
      </c>
      <c r="B16" s="8">
        <v>8.30848</v>
      </c>
      <c r="D16">
        <v>200</v>
      </c>
      <c r="E16" s="9">
        <f>'200'!D$34-'1027'!D$34</f>
        <v>8.392398475357886</v>
      </c>
      <c r="F16" s="9">
        <f t="shared" si="0"/>
        <v>0.08391847535788699</v>
      </c>
    </row>
    <row r="17" spans="1:6" ht="13.5">
      <c r="A17">
        <v>400</v>
      </c>
      <c r="B17" s="8">
        <v>3.87271</v>
      </c>
      <c r="D17">
        <v>400</v>
      </c>
      <c r="E17" s="9">
        <f>'400'!D$34-'1027'!D$34</f>
        <v>3.917153559243861</v>
      </c>
      <c r="F17" s="9">
        <f t="shared" si="0"/>
        <v>0.044443559243860786</v>
      </c>
    </row>
    <row r="18" spans="1:9" ht="13.5">
      <c r="A18">
        <v>800</v>
      </c>
      <c r="B18" s="8">
        <v>0.84039</v>
      </c>
      <c r="D18">
        <v>800</v>
      </c>
      <c r="E18" s="9">
        <f>'800'!D$34-'1027'!D$34</f>
        <v>0.8476523466692143</v>
      </c>
      <c r="F18" s="9">
        <f t="shared" si="0"/>
        <v>0.007262346669214326</v>
      </c>
      <c r="I18" t="s">
        <v>43</v>
      </c>
    </row>
    <row r="19" spans="1:10" ht="13.5">
      <c r="A19">
        <v>1000</v>
      </c>
      <c r="B19" s="8">
        <v>0.08898</v>
      </c>
      <c r="D19">
        <v>1000</v>
      </c>
      <c r="E19" s="9">
        <f>1k!D$34-'1027'!D$34</f>
        <v>0.08852380963201512</v>
      </c>
      <c r="F19" s="9">
        <f t="shared" si="0"/>
        <v>-0.00045619036798488777</v>
      </c>
      <c r="I19" s="3">
        <f>1k!D$34</f>
        <v>-23.655831374601696</v>
      </c>
      <c r="J19" t="s">
        <v>35</v>
      </c>
    </row>
    <row r="20" spans="1:6" ht="13.5">
      <c r="A20">
        <v>2000</v>
      </c>
      <c r="B20" s="8">
        <v>-2.49956</v>
      </c>
      <c r="D20">
        <v>2000</v>
      </c>
      <c r="E20" s="9">
        <f>2k!D$34-'1027'!D$34</f>
        <v>-2.507604618736927</v>
      </c>
      <c r="F20" s="9">
        <f t="shared" si="0"/>
        <v>-0.008044618736927411</v>
      </c>
    </row>
    <row r="21" spans="1:6" ht="13.5">
      <c r="A21">
        <v>4000</v>
      </c>
      <c r="B21" s="8">
        <v>-6.51625</v>
      </c>
      <c r="D21">
        <v>4000</v>
      </c>
      <c r="E21" s="9">
        <f>4k!D$34-'1027'!D$34</f>
        <v>-6.519823645875235</v>
      </c>
      <c r="F21" s="9">
        <f t="shared" si="0"/>
        <v>-0.0035736458752344546</v>
      </c>
    </row>
    <row r="22" spans="1:6" ht="13.5">
      <c r="A22">
        <v>8000</v>
      </c>
      <c r="B22" s="8">
        <v>-11.80513</v>
      </c>
      <c r="D22">
        <v>8000</v>
      </c>
      <c r="E22" s="9">
        <f>8k!D$34-'1027'!D$34</f>
        <v>-11.805315443109869</v>
      </c>
      <c r="F22" s="9">
        <f t="shared" si="0"/>
        <v>-0.00018544310986889911</v>
      </c>
    </row>
    <row r="23" spans="1:6" ht="13.5">
      <c r="A23">
        <v>10000</v>
      </c>
      <c r="B23" s="8">
        <v>-13.64536</v>
      </c>
      <c r="D23">
        <v>10000</v>
      </c>
      <c r="E23" s="9">
        <f>'10k'!D$34-'1027'!D$34</f>
        <v>-13.645007807358361</v>
      </c>
      <c r="F23" s="9">
        <f t="shared" si="0"/>
        <v>0.0003521926416389931</v>
      </c>
    </row>
    <row r="24" spans="1:6" ht="13.5">
      <c r="A24">
        <v>12000</v>
      </c>
      <c r="B24" s="8">
        <v>-15.17471</v>
      </c>
      <c r="D24">
        <v>12000</v>
      </c>
      <c r="E24" s="9">
        <f>'12k'!D$34-'1027'!D$34</f>
        <v>-15.17404986015893</v>
      </c>
      <c r="F24" s="9">
        <f t="shared" si="0"/>
        <v>0.0006601398410683856</v>
      </c>
    </row>
    <row r="25" spans="1:6" ht="13.5">
      <c r="A25">
        <v>15000</v>
      </c>
      <c r="B25" s="8">
        <v>-17.06793</v>
      </c>
      <c r="D25">
        <v>15000</v>
      </c>
      <c r="E25" s="9">
        <f>'15k'!D$34-'1027'!D$34</f>
        <v>-17.067011321193256</v>
      </c>
      <c r="F25" s="9">
        <f t="shared" si="0"/>
        <v>0.0009186788067445661</v>
      </c>
    </row>
    <row r="26" spans="1:6" ht="13.5">
      <c r="A26">
        <v>20000</v>
      </c>
      <c r="B26" s="8">
        <v>-19.53135</v>
      </c>
      <c r="D26">
        <v>20000</v>
      </c>
      <c r="E26" s="9">
        <f>'20k'!D$34-'1027'!D$34</f>
        <v>-19.530231299390515</v>
      </c>
      <c r="F26" s="9">
        <f t="shared" si="0"/>
        <v>0.001118700609485046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1" sqref="C1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1000</v>
      </c>
      <c r="D6" t="s">
        <v>11</v>
      </c>
    </row>
    <row r="7" spans="2:3" ht="13.5">
      <c r="B7" t="s">
        <v>12</v>
      </c>
      <c r="C7">
        <f>2*3.14159*C6</f>
        <v>6283.179999999999</v>
      </c>
    </row>
    <row r="9" spans="1:4" ht="13.5">
      <c r="A9" t="s">
        <v>47</v>
      </c>
      <c r="C9" t="s">
        <v>25</v>
      </c>
      <c r="D9" s="1">
        <f>C7*C3*F4</f>
        <v>649.680812</v>
      </c>
    </row>
    <row r="10" spans="1:4" ht="13.5">
      <c r="A10" t="s">
        <v>48</v>
      </c>
      <c r="C10" t="s">
        <v>26</v>
      </c>
      <c r="D10" s="1">
        <f>-C7*C7*C2*C3*F4</f>
        <v>-0.030615461132566194</v>
      </c>
    </row>
    <row r="11" spans="1:4" ht="13.5">
      <c r="A11" t="s">
        <v>49</v>
      </c>
      <c r="C11" t="s">
        <v>27</v>
      </c>
      <c r="D11" s="1">
        <f>C7*(C2+C3)</f>
        <v>0.01387011985</v>
      </c>
    </row>
    <row r="12" spans="1:4" ht="13.5">
      <c r="A12" t="s">
        <v>50</v>
      </c>
      <c r="C12" t="s">
        <v>0</v>
      </c>
      <c r="D12" s="1">
        <f>1+F3*D10</f>
        <v>-366.38553359079435</v>
      </c>
    </row>
    <row r="13" spans="1:4" ht="13.5">
      <c r="A13" t="s">
        <v>51</v>
      </c>
      <c r="C13" t="s">
        <v>28</v>
      </c>
      <c r="D13" s="1">
        <f>D9+F3*D11</f>
        <v>816.1222501999999</v>
      </c>
    </row>
    <row r="14" spans="1:4" ht="13.5">
      <c r="A14" t="s">
        <v>52</v>
      </c>
      <c r="C14" t="s">
        <v>29</v>
      </c>
      <c r="D14" s="1">
        <f>C7*C1*F2</f>
        <v>1.9726043609999997</v>
      </c>
    </row>
    <row r="15" spans="1:4" ht="13.5">
      <c r="A15" t="s">
        <v>53</v>
      </c>
      <c r="C15" t="s">
        <v>30</v>
      </c>
      <c r="D15" s="1">
        <f>C7*C1</f>
        <v>0.0021676970999999997</v>
      </c>
    </row>
    <row r="16" spans="1:4" ht="13.5">
      <c r="A16" t="s">
        <v>54</v>
      </c>
      <c r="C16" t="s">
        <v>31</v>
      </c>
      <c r="D16" s="1">
        <f>D12-D13*D14</f>
        <v>-1976.2718434444473</v>
      </c>
    </row>
    <row r="17" spans="1:4" ht="13.5">
      <c r="A17" t="s">
        <v>55</v>
      </c>
      <c r="C17" t="s">
        <v>32</v>
      </c>
      <c r="D17" s="1">
        <f>D13+D12*D14</f>
        <v>93.38854883148713</v>
      </c>
    </row>
    <row r="18" spans="1:4" ht="13.5">
      <c r="A18" t="s">
        <v>56</v>
      </c>
      <c r="C18" t="s">
        <v>33</v>
      </c>
      <c r="D18" s="1">
        <f>D10-D11*D14-D13*D15</f>
        <v>-1.827081555040283</v>
      </c>
    </row>
    <row r="19" spans="1:4" ht="13.5">
      <c r="A19" t="s">
        <v>57</v>
      </c>
      <c r="C19" t="s">
        <v>34</v>
      </c>
      <c r="D19" s="1">
        <f>D12*D15+D10*D14+D11</f>
        <v>-0.8407349309408435</v>
      </c>
    </row>
    <row r="20" spans="1:4" ht="13.5">
      <c r="A20" t="s">
        <v>58</v>
      </c>
      <c r="C20" t="s">
        <v>36</v>
      </c>
      <c r="D20" s="1">
        <f>F1*D18+D16</f>
        <v>-20247.087393847276</v>
      </c>
    </row>
    <row r="21" spans="1:4" ht="13.5">
      <c r="A21" t="s">
        <v>59</v>
      </c>
      <c r="C21" t="s">
        <v>37</v>
      </c>
      <c r="D21" s="1">
        <f>D17+F1*D19</f>
        <v>-8313.960760576949</v>
      </c>
    </row>
    <row r="22" spans="1:4" ht="13.5">
      <c r="A22" t="s">
        <v>60</v>
      </c>
      <c r="C22" t="s">
        <v>38</v>
      </c>
      <c r="D22" s="1">
        <f>1+F3*D10</f>
        <v>-366.38553359079435</v>
      </c>
    </row>
    <row r="23" spans="1:4" ht="13.5">
      <c r="A23" t="s">
        <v>61</v>
      </c>
      <c r="C23" t="s">
        <v>39</v>
      </c>
      <c r="D23" s="1">
        <f>F3*D11+D9</f>
        <v>816.1222501999999</v>
      </c>
    </row>
    <row r="24" spans="1:4" ht="13.5">
      <c r="A24" t="s">
        <v>62</v>
      </c>
      <c r="C24" t="s">
        <v>40</v>
      </c>
      <c r="D24" s="1">
        <f>D16-D9*D17</f>
        <v>-62649.02007978665</v>
      </c>
    </row>
    <row r="25" spans="1:4" ht="13.5">
      <c r="A25" t="s">
        <v>63</v>
      </c>
      <c r="C25" t="s">
        <v>41</v>
      </c>
      <c r="D25" s="1">
        <f>D17+D9*D16</f>
        <v>-1283852.5074328938</v>
      </c>
    </row>
    <row r="26" spans="1:4" ht="13.5">
      <c r="A26" t="s">
        <v>64</v>
      </c>
      <c r="C26" t="s">
        <v>42</v>
      </c>
      <c r="D26" s="1">
        <f>D20*D22-D21*D23</f>
        <v>14203448.282450743</v>
      </c>
    </row>
    <row r="27" spans="1:4" ht="13.5">
      <c r="A27" t="s">
        <v>65</v>
      </c>
      <c r="C27" t="s">
        <v>70</v>
      </c>
      <c r="D27" s="1">
        <f>D21*D22+D20*D23</f>
        <v>-13477983.574345779</v>
      </c>
    </row>
    <row r="28" spans="1:4" ht="13.5">
      <c r="A28" t="s">
        <v>66</v>
      </c>
      <c r="C28" t="s">
        <v>13</v>
      </c>
      <c r="D28" s="1">
        <f>-C7*C3*F4*D25</f>
        <v>834094339.5172385</v>
      </c>
    </row>
    <row r="29" spans="1:4" ht="13.5">
      <c r="A29" t="s">
        <v>67</v>
      </c>
      <c r="C29" t="s">
        <v>14</v>
      </c>
      <c r="D29" s="1">
        <f>C7*C3*F4*D24</f>
        <v>-40701866.23644009</v>
      </c>
    </row>
    <row r="30" spans="1:4" ht="13.5">
      <c r="A30" t="s">
        <v>68</v>
      </c>
      <c r="C30" t="s">
        <v>15</v>
      </c>
      <c r="D30" s="1">
        <f>D26-C7*C3*F4*D27</f>
        <v>8770590760.986078</v>
      </c>
    </row>
    <row r="31" spans="1:4" ht="13.5">
      <c r="A31" t="s">
        <v>69</v>
      </c>
      <c r="C31" t="s">
        <v>16</v>
      </c>
      <c r="D31" s="1">
        <f>D27+C7*C3*F4*D26</f>
        <v>9214229829.768257</v>
      </c>
    </row>
    <row r="32" spans="1:4" ht="13.5">
      <c r="A32" t="s">
        <v>18</v>
      </c>
      <c r="D32" s="1">
        <f>+SQRT(D28*D28+D29*D29)</f>
        <v>835086827.2999086</v>
      </c>
    </row>
    <row r="33" spans="1:4" ht="13.5">
      <c r="A33" t="s">
        <v>19</v>
      </c>
      <c r="D33" s="1">
        <f>+SQRT(D30*D30+D31*D31)</f>
        <v>12721057096.502851</v>
      </c>
    </row>
    <row r="34" spans="1:4" ht="13.5">
      <c r="A34" t="s">
        <v>20</v>
      </c>
      <c r="C34" t="s">
        <v>17</v>
      </c>
      <c r="D34" s="1">
        <f>20*LOG(D32/D33)</f>
        <v>-23.655831374601696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1" sqref="C1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800</v>
      </c>
      <c r="D6" t="s">
        <v>11</v>
      </c>
    </row>
    <row r="7" spans="2:3" ht="13.5">
      <c r="B7" t="s">
        <v>12</v>
      </c>
      <c r="C7">
        <f>2*3.14159*C6</f>
        <v>5026.544</v>
      </c>
    </row>
    <row r="9" spans="1:4" ht="13.5">
      <c r="A9" t="s">
        <v>47</v>
      </c>
      <c r="C9" t="s">
        <v>25</v>
      </c>
      <c r="D9" s="1">
        <f>C7*C3*F4</f>
        <v>519.7446496</v>
      </c>
    </row>
    <row r="10" spans="1:4" ht="13.5">
      <c r="A10" t="s">
        <v>48</v>
      </c>
      <c r="C10" t="s">
        <v>26</v>
      </c>
      <c r="D10" s="1">
        <f>-C7*C7*C2*C3*F4</f>
        <v>-0.019593895124842366</v>
      </c>
    </row>
    <row r="11" spans="1:4" ht="13.5">
      <c r="A11" t="s">
        <v>49</v>
      </c>
      <c r="C11" t="s">
        <v>27</v>
      </c>
      <c r="D11" s="1">
        <f>C7*(C2+C3)</f>
        <v>0.01109609588</v>
      </c>
    </row>
    <row r="12" spans="1:4" ht="13.5">
      <c r="A12" t="s">
        <v>50</v>
      </c>
      <c r="C12" t="s">
        <v>0</v>
      </c>
      <c r="D12" s="1">
        <f>1+F3*D10</f>
        <v>-234.1267414981084</v>
      </c>
    </row>
    <row r="13" spans="1:4" ht="13.5">
      <c r="A13" t="s">
        <v>51</v>
      </c>
      <c r="C13" t="s">
        <v>28</v>
      </c>
      <c r="D13" s="1">
        <f>D9+F3*D11</f>
        <v>652.89780016</v>
      </c>
    </row>
    <row r="14" spans="1:4" ht="13.5">
      <c r="A14" t="s">
        <v>52</v>
      </c>
      <c r="C14" t="s">
        <v>29</v>
      </c>
      <c r="D14" s="1">
        <f>C7*C1*F2</f>
        <v>1.5780834888</v>
      </c>
    </row>
    <row r="15" spans="1:4" ht="13.5">
      <c r="A15" t="s">
        <v>53</v>
      </c>
      <c r="C15" t="s">
        <v>30</v>
      </c>
      <c r="D15" s="1">
        <f>C7*C1</f>
        <v>0.00173415768</v>
      </c>
    </row>
    <row r="16" spans="1:4" ht="13.5">
      <c r="A16" t="s">
        <v>54</v>
      </c>
      <c r="C16" t="s">
        <v>31</v>
      </c>
      <c r="D16" s="1">
        <f>D12-D13*D14</f>
        <v>-1264.4539798044464</v>
      </c>
    </row>
    <row r="17" spans="1:4" ht="13.5">
      <c r="A17" t="s">
        <v>55</v>
      </c>
      <c r="C17" t="s">
        <v>32</v>
      </c>
      <c r="D17" s="1">
        <f>D13+D12*D14</f>
        <v>283.42625511528934</v>
      </c>
    </row>
    <row r="18" spans="1:4" ht="13.5">
      <c r="A18" t="s">
        <v>56</v>
      </c>
      <c r="C18" t="s">
        <v>33</v>
      </c>
      <c r="D18" s="1">
        <f>D10-D11*D14-D13*D15</f>
        <v>-1.1693321952257811</v>
      </c>
    </row>
    <row r="19" spans="1:4" ht="13.5">
      <c r="A19" t="s">
        <v>57</v>
      </c>
      <c r="C19" t="s">
        <v>34</v>
      </c>
      <c r="D19" s="1">
        <f>D12*D15+D10*D14+D11</f>
        <v>-0.42583739336011195</v>
      </c>
    </row>
    <row r="20" spans="1:4" ht="13.5">
      <c r="A20" t="s">
        <v>58</v>
      </c>
      <c r="C20" t="s">
        <v>36</v>
      </c>
      <c r="D20" s="1">
        <f>F1*D18+D16</f>
        <v>-12957.775932062257</v>
      </c>
    </row>
    <row r="21" spans="1:4" ht="13.5">
      <c r="A21" t="s">
        <v>59</v>
      </c>
      <c r="C21" t="s">
        <v>37</v>
      </c>
      <c r="D21" s="1">
        <f>D17+F1*D19</f>
        <v>-3974.9476784858302</v>
      </c>
    </row>
    <row r="22" spans="1:4" ht="13.5">
      <c r="A22" t="s">
        <v>60</v>
      </c>
      <c r="C22" t="s">
        <v>38</v>
      </c>
      <c r="D22" s="1">
        <f>1+F3*D10</f>
        <v>-234.1267414981084</v>
      </c>
    </row>
    <row r="23" spans="1:4" ht="13.5">
      <c r="A23" t="s">
        <v>61</v>
      </c>
      <c r="C23" t="s">
        <v>39</v>
      </c>
      <c r="D23" s="1">
        <f>F3*D11+D9</f>
        <v>652.89780016</v>
      </c>
    </row>
    <row r="24" spans="1:4" ht="13.5">
      <c r="A24" t="s">
        <v>62</v>
      </c>
      <c r="C24" t="s">
        <v>40</v>
      </c>
      <c r="D24" s="1">
        <f>D16-D9*D17</f>
        <v>-148573.7336321407</v>
      </c>
    </row>
    <row r="25" spans="1:4" ht="13.5">
      <c r="A25" t="s">
        <v>63</v>
      </c>
      <c r="C25" t="s">
        <v>41</v>
      </c>
      <c r="D25" s="1">
        <f>D17+D9*D16</f>
        <v>-656909.7644136722</v>
      </c>
    </row>
    <row r="26" spans="1:4" ht="13.5">
      <c r="A26" t="s">
        <v>64</v>
      </c>
      <c r="C26" t="s">
        <v>42</v>
      </c>
      <c r="D26" s="1">
        <f>D20*D22-D21*D23</f>
        <v>5628996.451070848</v>
      </c>
    </row>
    <row r="27" spans="1:4" ht="13.5">
      <c r="A27" t="s">
        <v>65</v>
      </c>
      <c r="C27" t="s">
        <v>70</v>
      </c>
      <c r="D27" s="1">
        <f>D21*D22+D20*D23</f>
        <v>-7529461.853420284</v>
      </c>
    </row>
    <row r="28" spans="1:4" ht="13.5">
      <c r="A28" t="s">
        <v>66</v>
      </c>
      <c r="C28" t="s">
        <v>13</v>
      </c>
      <c r="D28" s="1">
        <f>-C7*C3*F4*D25</f>
        <v>341425335.32400256</v>
      </c>
    </row>
    <row r="29" spans="1:4" ht="13.5">
      <c r="A29" t="s">
        <v>67</v>
      </c>
      <c r="C29" t="s">
        <v>14</v>
      </c>
      <c r="D29" s="1">
        <f>C7*C3*F4*D24</f>
        <v>-77220403.12640071</v>
      </c>
    </row>
    <row r="30" spans="1:4" ht="13.5">
      <c r="A30" t="s">
        <v>68</v>
      </c>
      <c r="C30" t="s">
        <v>15</v>
      </c>
      <c r="D30" s="1">
        <f>D26-C7*C3*F4*D27</f>
        <v>3919026509.1335626</v>
      </c>
    </row>
    <row r="31" spans="1:4" ht="13.5">
      <c r="A31" t="s">
        <v>69</v>
      </c>
      <c r="C31" t="s">
        <v>16</v>
      </c>
      <c r="D31" s="1">
        <f>D27+C7*C3*F4*D26</f>
        <v>2918111326.208041</v>
      </c>
    </row>
    <row r="32" spans="1:4" ht="13.5">
      <c r="A32" t="s">
        <v>18</v>
      </c>
      <c r="D32" s="1">
        <f>+SQRT(D28*D28+D29*D29)</f>
        <v>350048925.5234351</v>
      </c>
    </row>
    <row r="33" spans="1:4" ht="13.5">
      <c r="A33" t="s">
        <v>19</v>
      </c>
      <c r="D33" s="1">
        <f>+SQRT(D30*D30+D31*D31)</f>
        <v>4886117322.725197</v>
      </c>
    </row>
    <row r="34" spans="1:4" ht="13.5">
      <c r="A34" t="s">
        <v>20</v>
      </c>
      <c r="C34" t="s">
        <v>17</v>
      </c>
      <c r="D34" s="1">
        <f>20*LOG(D32/D33)</f>
        <v>-22.896702837564497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400</v>
      </c>
      <c r="D6" t="s">
        <v>11</v>
      </c>
    </row>
    <row r="7" spans="2:3" ht="13.5">
      <c r="B7" t="s">
        <v>12</v>
      </c>
      <c r="C7">
        <f>2*3.14159*C6</f>
        <v>2513.272</v>
      </c>
    </row>
    <row r="9" spans="1:4" ht="13.5">
      <c r="A9" t="s">
        <v>47</v>
      </c>
      <c r="C9" t="s">
        <v>25</v>
      </c>
      <c r="D9" s="1">
        <f>C7*C3*F4</f>
        <v>259.8723248</v>
      </c>
    </row>
    <row r="10" spans="1:4" ht="13.5">
      <c r="A10" t="s">
        <v>48</v>
      </c>
      <c r="C10" t="s">
        <v>26</v>
      </c>
      <c r="D10" s="1">
        <f>-C7*C7*C2*C3*F4</f>
        <v>-0.004898473781210591</v>
      </c>
    </row>
    <row r="11" spans="1:4" ht="13.5">
      <c r="A11" t="s">
        <v>49</v>
      </c>
      <c r="C11" t="s">
        <v>27</v>
      </c>
      <c r="D11" s="1">
        <f>C7*(C2+C3)</f>
        <v>0.00554804794</v>
      </c>
    </row>
    <row r="12" spans="1:4" ht="13.5">
      <c r="A12" t="s">
        <v>50</v>
      </c>
      <c r="C12" t="s">
        <v>0</v>
      </c>
      <c r="D12" s="1">
        <f>1+F3*D10</f>
        <v>-57.7816853745271</v>
      </c>
    </row>
    <row r="13" spans="1:4" ht="13.5">
      <c r="A13" t="s">
        <v>51</v>
      </c>
      <c r="C13" t="s">
        <v>28</v>
      </c>
      <c r="D13" s="1">
        <f>D9+F3*D11</f>
        <v>326.44890008</v>
      </c>
    </row>
    <row r="14" spans="1:4" ht="13.5">
      <c r="A14" t="s">
        <v>52</v>
      </c>
      <c r="C14" t="s">
        <v>29</v>
      </c>
      <c r="D14" s="1">
        <f>C7*C1*F2</f>
        <v>0.7890417444</v>
      </c>
    </row>
    <row r="15" spans="1:4" ht="13.5">
      <c r="A15" t="s">
        <v>53</v>
      </c>
      <c r="C15" t="s">
        <v>30</v>
      </c>
      <c r="D15" s="1">
        <f>C7*C1</f>
        <v>0.00086707884</v>
      </c>
    </row>
    <row r="16" spans="1:4" ht="13.5">
      <c r="A16" t="s">
        <v>54</v>
      </c>
      <c r="C16" t="s">
        <v>31</v>
      </c>
      <c r="D16" s="1">
        <f>D12-D13*D14</f>
        <v>-315.3634949511116</v>
      </c>
    </row>
    <row r="17" spans="1:4" ht="13.5">
      <c r="A17" t="s">
        <v>55</v>
      </c>
      <c r="C17" t="s">
        <v>32</v>
      </c>
      <c r="D17" s="1">
        <f>D13+D12*D14</f>
        <v>280.8567382577112</v>
      </c>
    </row>
    <row r="18" spans="1:4" ht="13.5">
      <c r="A18" t="s">
        <v>56</v>
      </c>
      <c r="C18" t="s">
        <v>33</v>
      </c>
      <c r="D18" s="1">
        <f>D10-D11*D14-D13*D15</f>
        <v>-0.2923330488064453</v>
      </c>
    </row>
    <row r="19" spans="1:4" ht="13.5">
      <c r="A19" t="s">
        <v>57</v>
      </c>
      <c r="C19" t="s">
        <v>34</v>
      </c>
      <c r="D19" s="1">
        <f>D12*D15+D10*D14+D11</f>
        <v>-0.048418329085013985</v>
      </c>
    </row>
    <row r="20" spans="1:4" ht="13.5">
      <c r="A20" t="s">
        <v>58</v>
      </c>
      <c r="C20" t="s">
        <v>36</v>
      </c>
      <c r="D20" s="1">
        <f>F1*D18+D16</f>
        <v>-3238.6939830155643</v>
      </c>
    </row>
    <row r="21" spans="1:4" ht="13.5">
      <c r="A21" t="s">
        <v>59</v>
      </c>
      <c r="C21" t="s">
        <v>37</v>
      </c>
      <c r="D21" s="1">
        <f>D17+F1*D19</f>
        <v>-203.32655259242864</v>
      </c>
    </row>
    <row r="22" spans="1:4" ht="13.5">
      <c r="A22" t="s">
        <v>60</v>
      </c>
      <c r="C22" t="s">
        <v>38</v>
      </c>
      <c r="D22" s="1">
        <f>1+F3*D10</f>
        <v>-57.7816853745271</v>
      </c>
    </row>
    <row r="23" spans="1:4" ht="13.5">
      <c r="A23" t="s">
        <v>61</v>
      </c>
      <c r="C23" t="s">
        <v>39</v>
      </c>
      <c r="D23" s="1">
        <f>F3*D11+D9</f>
        <v>326.44890008</v>
      </c>
    </row>
    <row r="24" spans="1:4" ht="13.5">
      <c r="A24" t="s">
        <v>62</v>
      </c>
      <c r="C24" t="s">
        <v>40</v>
      </c>
      <c r="D24" s="1">
        <f>D16-D9*D17</f>
        <v>-73302.25700172763</v>
      </c>
    </row>
    <row r="25" spans="1:4" ht="13.5">
      <c r="A25" t="s">
        <v>63</v>
      </c>
      <c r="C25" t="s">
        <v>41</v>
      </c>
      <c r="D25" s="1">
        <f>D17+D9*D16</f>
        <v>-81673.38785174071</v>
      </c>
    </row>
    <row r="26" spans="1:4" ht="13.5">
      <c r="A26" t="s">
        <v>64</v>
      </c>
      <c r="C26" t="s">
        <v>42</v>
      </c>
      <c r="D26" s="1">
        <f>D20*D22-D21*D23</f>
        <v>253512.92620183594</v>
      </c>
    </row>
    <row r="27" spans="1:4" ht="13.5">
      <c r="A27" t="s">
        <v>65</v>
      </c>
      <c r="C27" t="s">
        <v>70</v>
      </c>
      <c r="D27" s="1">
        <f>D21*D22+D20*D23</f>
        <v>-1045519.5375609623</v>
      </c>
    </row>
    <row r="28" spans="1:4" ht="13.5">
      <c r="A28" t="s">
        <v>66</v>
      </c>
      <c r="C28" t="s">
        <v>13</v>
      </c>
      <c r="D28" s="1">
        <f>-C7*C3*F4*D25</f>
        <v>21224653.175323937</v>
      </c>
    </row>
    <row r="29" spans="1:4" ht="13.5">
      <c r="A29" t="s">
        <v>67</v>
      </c>
      <c r="C29" t="s">
        <v>14</v>
      </c>
      <c r="D29" s="1">
        <f>C7*C3*F4*D24</f>
        <v>-19049227.940126035</v>
      </c>
    </row>
    <row r="30" spans="1:4" ht="13.5">
      <c r="A30" t="s">
        <v>68</v>
      </c>
      <c r="C30" t="s">
        <v>15</v>
      </c>
      <c r="D30" s="1">
        <f>D26-C7*C3*F4*D27</f>
        <v>271955105.77599</v>
      </c>
    </row>
    <row r="31" spans="1:4" ht="13.5">
      <c r="A31" t="s">
        <v>69</v>
      </c>
      <c r="C31" t="s">
        <v>16</v>
      </c>
      <c r="D31" s="1">
        <f>D27+C7*C3*F4*D26</f>
        <v>64835473.961360976</v>
      </c>
    </row>
    <row r="32" spans="1:4" ht="13.5">
      <c r="A32" t="s">
        <v>18</v>
      </c>
      <c r="D32" s="1">
        <f>+SQRT(D28*D28+D29*D29)</f>
        <v>28519449.285139903</v>
      </c>
    </row>
    <row r="33" spans="1:4" ht="13.5">
      <c r="A33" t="s">
        <v>19</v>
      </c>
      <c r="D33" s="1">
        <f>+SQRT(D30*D30+D31*D31)</f>
        <v>279576855.6970055</v>
      </c>
    </row>
    <row r="34" spans="1:4" ht="13.5">
      <c r="A34" t="s">
        <v>20</v>
      </c>
      <c r="C34" t="s">
        <v>17</v>
      </c>
      <c r="D34" s="1">
        <f>20*LOG(D32/D33)</f>
        <v>-19.82720162498985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1" sqref="C1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200</v>
      </c>
      <c r="D6" t="s">
        <v>11</v>
      </c>
    </row>
    <row r="7" spans="2:3" ht="13.5">
      <c r="B7" t="s">
        <v>12</v>
      </c>
      <c r="C7">
        <f>2*3.14159*C6</f>
        <v>1256.636</v>
      </c>
    </row>
    <row r="9" spans="1:4" ht="13.5">
      <c r="A9" t="s">
        <v>47</v>
      </c>
      <c r="C9" t="s">
        <v>25</v>
      </c>
      <c r="D9" s="1">
        <f>C7*C3*F4</f>
        <v>129.9361624</v>
      </c>
    </row>
    <row r="10" spans="1:4" ht="13.5">
      <c r="A10" t="s">
        <v>48</v>
      </c>
      <c r="C10" t="s">
        <v>26</v>
      </c>
      <c r="D10" s="1">
        <f>-C7*C7*C2*C3*F4</f>
        <v>-0.0012246184453026479</v>
      </c>
    </row>
    <row r="11" spans="1:4" ht="13.5">
      <c r="A11" t="s">
        <v>49</v>
      </c>
      <c r="C11" t="s">
        <v>27</v>
      </c>
      <c r="D11" s="1">
        <f>C7*(C2+C3)</f>
        <v>0.00277402397</v>
      </c>
    </row>
    <row r="12" spans="1:4" ht="13.5">
      <c r="A12" t="s">
        <v>50</v>
      </c>
      <c r="C12" t="s">
        <v>0</v>
      </c>
      <c r="D12" s="1">
        <f>1+F3*D10</f>
        <v>-13.695421343631775</v>
      </c>
    </row>
    <row r="13" spans="1:4" ht="13.5">
      <c r="A13" t="s">
        <v>51</v>
      </c>
      <c r="C13" t="s">
        <v>28</v>
      </c>
      <c r="D13" s="1">
        <f>D9+F3*D11</f>
        <v>163.22445004</v>
      </c>
    </row>
    <row r="14" spans="1:4" ht="13.5">
      <c r="A14" t="s">
        <v>52</v>
      </c>
      <c r="C14" t="s">
        <v>29</v>
      </c>
      <c r="D14" s="1">
        <f>C7*C1*F2</f>
        <v>0.3945208722</v>
      </c>
    </row>
    <row r="15" spans="1:4" ht="13.5">
      <c r="A15" t="s">
        <v>53</v>
      </c>
      <c r="C15" t="s">
        <v>30</v>
      </c>
      <c r="D15" s="1">
        <f>C7*C1</f>
        <v>0.00043353942</v>
      </c>
    </row>
    <row r="16" spans="1:4" ht="13.5">
      <c r="A16" t="s">
        <v>54</v>
      </c>
      <c r="C16" t="s">
        <v>31</v>
      </c>
      <c r="D16" s="1">
        <f>D12-D13*D14</f>
        <v>-78.0908737377779</v>
      </c>
    </row>
    <row r="17" spans="1:4" ht="13.5">
      <c r="A17" t="s">
        <v>55</v>
      </c>
      <c r="C17" t="s">
        <v>32</v>
      </c>
      <c r="D17" s="1">
        <f>D13+D12*D14</f>
        <v>157.8213204663639</v>
      </c>
    </row>
    <row r="18" spans="1:4" ht="13.5">
      <c r="A18" t="s">
        <v>56</v>
      </c>
      <c r="C18" t="s">
        <v>33</v>
      </c>
      <c r="D18" s="1">
        <f>D10-D11*D14-D13*D15</f>
        <v>-0.07308326220161132</v>
      </c>
    </row>
    <row r="19" spans="1:4" ht="13.5">
      <c r="A19" t="s">
        <v>57</v>
      </c>
      <c r="C19" t="s">
        <v>34</v>
      </c>
      <c r="D19" s="1">
        <f>D12*D15+D10*D14+D11</f>
        <v>-0.003646618593126749</v>
      </c>
    </row>
    <row r="20" spans="1:4" ht="13.5">
      <c r="A20" t="s">
        <v>58</v>
      </c>
      <c r="C20" t="s">
        <v>36</v>
      </c>
      <c r="D20" s="1">
        <f>F1*D18+D16</f>
        <v>-808.9234957538911</v>
      </c>
    </row>
    <row r="21" spans="1:4" ht="13.5">
      <c r="A21" t="s">
        <v>59</v>
      </c>
      <c r="C21" t="s">
        <v>37</v>
      </c>
      <c r="D21" s="1">
        <f>D17+F1*D19</f>
        <v>121.3551345350964</v>
      </c>
    </row>
    <row r="22" spans="1:4" ht="13.5">
      <c r="A22" t="s">
        <v>60</v>
      </c>
      <c r="C22" t="s">
        <v>38</v>
      </c>
      <c r="D22" s="1">
        <f>1+F3*D10</f>
        <v>-13.695421343631775</v>
      </c>
    </row>
    <row r="23" spans="1:4" ht="13.5">
      <c r="A23" t="s">
        <v>61</v>
      </c>
      <c r="C23" t="s">
        <v>39</v>
      </c>
      <c r="D23" s="1">
        <f>F3*D11+D9</f>
        <v>163.22445004</v>
      </c>
    </row>
    <row r="24" spans="1:4" ht="13.5">
      <c r="A24" t="s">
        <v>62</v>
      </c>
      <c r="C24" t="s">
        <v>40</v>
      </c>
      <c r="D24" s="1">
        <f>D16-D9*D17</f>
        <v>-20584.787600037682</v>
      </c>
    </row>
    <row r="25" spans="1:4" ht="13.5">
      <c r="A25" t="s">
        <v>63</v>
      </c>
      <c r="C25" t="s">
        <v>41</v>
      </c>
      <c r="D25" s="1">
        <f>D17+D9*D16</f>
        <v>-9989.00713148344</v>
      </c>
    </row>
    <row r="26" spans="1:4" ht="13.5">
      <c r="A26" t="s">
        <v>64</v>
      </c>
      <c r="C26" t="s">
        <v>42</v>
      </c>
      <c r="D26" s="1">
        <f>D20*D22-D21*D23</f>
        <v>-8729.576984908254</v>
      </c>
    </row>
    <row r="27" spans="1:4" ht="13.5">
      <c r="A27" t="s">
        <v>65</v>
      </c>
      <c r="C27" t="s">
        <v>70</v>
      </c>
      <c r="D27" s="1">
        <f>D21*D22+D20*D23</f>
        <v>-133698.1024185344</v>
      </c>
    </row>
    <row r="28" spans="1:4" ht="13.5">
      <c r="A28" t="s">
        <v>66</v>
      </c>
      <c r="C28" t="s">
        <v>13</v>
      </c>
      <c r="D28" s="1">
        <f>-C7*C3*F4*D25</f>
        <v>1297933.2528511905</v>
      </c>
    </row>
    <row r="29" spans="1:4" ht="13.5">
      <c r="A29" t="s">
        <v>67</v>
      </c>
      <c r="C29" t="s">
        <v>14</v>
      </c>
      <c r="D29" s="1">
        <f>C7*C3*F4*D24</f>
        <v>-2674708.3045680025</v>
      </c>
    </row>
    <row r="30" spans="1:4" ht="13.5">
      <c r="A30" t="s">
        <v>68</v>
      </c>
      <c r="C30" t="s">
        <v>15</v>
      </c>
      <c r="D30" s="1">
        <f>D26-C7*C3*F4*D27</f>
        <v>17363488.77144161</v>
      </c>
    </row>
    <row r="31" spans="1:4" ht="13.5">
      <c r="A31" t="s">
        <v>69</v>
      </c>
      <c r="C31" t="s">
        <v>16</v>
      </c>
      <c r="D31" s="1">
        <f>D27+C7*C3*F4*D26</f>
        <v>-1267985.8352128756</v>
      </c>
    </row>
    <row r="32" spans="1:4" ht="13.5">
      <c r="A32" t="s">
        <v>18</v>
      </c>
      <c r="D32" s="1">
        <f>+SQRT(D28*D28+D29*D29)</f>
        <v>2972994.3227967843</v>
      </c>
    </row>
    <row r="33" spans="1:4" ht="13.5">
      <c r="A33" t="s">
        <v>19</v>
      </c>
      <c r="D33" s="1">
        <f>+SQRT(D30*D30+D31*D31)</f>
        <v>17409725.16710931</v>
      </c>
    </row>
    <row r="34" spans="1:4" ht="13.5">
      <c r="A34" t="s">
        <v>20</v>
      </c>
      <c r="C34" t="s">
        <v>17</v>
      </c>
      <c r="D34" s="1">
        <f>20*LOG(D32/D33)</f>
        <v>-15.351956708875825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1" sqref="C1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80</v>
      </c>
      <c r="D6" t="s">
        <v>11</v>
      </c>
    </row>
    <row r="7" spans="2:3" ht="13.5">
      <c r="B7" t="s">
        <v>12</v>
      </c>
      <c r="C7">
        <f>2*3.14159*C6</f>
        <v>502.6544</v>
      </c>
    </row>
    <row r="9" spans="1:4" ht="13.5">
      <c r="A9" t="s">
        <v>47</v>
      </c>
      <c r="C9" t="s">
        <v>25</v>
      </c>
      <c r="D9" s="1">
        <f>C7*C3*F4</f>
        <v>51.974464960000006</v>
      </c>
    </row>
    <row r="10" spans="1:4" ht="13.5">
      <c r="A10" t="s">
        <v>48</v>
      </c>
      <c r="C10" t="s">
        <v>26</v>
      </c>
      <c r="D10" s="1">
        <f>-C7*C7*C2*C3*F4</f>
        <v>-0.00019593895124842367</v>
      </c>
    </row>
    <row r="11" spans="1:4" ht="13.5">
      <c r="A11" t="s">
        <v>49</v>
      </c>
      <c r="C11" t="s">
        <v>27</v>
      </c>
      <c r="D11" s="1">
        <f>C7*(C2+C3)</f>
        <v>0.001109609588</v>
      </c>
    </row>
    <row r="12" spans="1:4" ht="13.5">
      <c r="A12" t="s">
        <v>50</v>
      </c>
      <c r="C12" t="s">
        <v>0</v>
      </c>
      <c r="D12" s="1">
        <f>1+F3*D10</f>
        <v>-1.3512674149810842</v>
      </c>
    </row>
    <row r="13" spans="1:4" ht="13.5">
      <c r="A13" t="s">
        <v>51</v>
      </c>
      <c r="C13" t="s">
        <v>28</v>
      </c>
      <c r="D13" s="1">
        <f>D9+F3*D11</f>
        <v>65.28978001600001</v>
      </c>
    </row>
    <row r="14" spans="1:4" ht="13.5">
      <c r="A14" t="s">
        <v>52</v>
      </c>
      <c r="C14" t="s">
        <v>29</v>
      </c>
      <c r="D14" s="1">
        <f>C7*C1*F2</f>
        <v>0.15780834888</v>
      </c>
    </row>
    <row r="15" spans="1:4" ht="13.5">
      <c r="A15" t="s">
        <v>53</v>
      </c>
      <c r="C15" t="s">
        <v>30</v>
      </c>
      <c r="D15" s="1">
        <f>C7*C1</f>
        <v>0.000173415768</v>
      </c>
    </row>
    <row r="16" spans="1:4" ht="13.5">
      <c r="A16" t="s">
        <v>54</v>
      </c>
      <c r="C16" t="s">
        <v>31</v>
      </c>
      <c r="D16" s="1">
        <f>D12-D13*D14</f>
        <v>-11.654539798044466</v>
      </c>
    </row>
    <row r="17" spans="1:4" ht="13.5">
      <c r="A17" t="s">
        <v>55</v>
      </c>
      <c r="C17" t="s">
        <v>32</v>
      </c>
      <c r="D17" s="1">
        <f>D13+D12*D14</f>
        <v>65.07653873634649</v>
      </c>
    </row>
    <row r="18" spans="1:4" ht="13.5">
      <c r="A18" t="s">
        <v>56</v>
      </c>
      <c r="C18" t="s">
        <v>33</v>
      </c>
      <c r="D18" s="1">
        <f>D10-D11*D14-D13*D15</f>
        <v>-0.011693321952257814</v>
      </c>
    </row>
    <row r="19" spans="1:4" ht="13.5">
      <c r="A19" t="s">
        <v>57</v>
      </c>
      <c r="C19" t="s">
        <v>34</v>
      </c>
      <c r="D19" s="1">
        <f>D12*D15+D10*D14+D11</f>
        <v>0.0008443577090798879</v>
      </c>
    </row>
    <row r="20" spans="1:4" ht="13.5">
      <c r="A20" t="s">
        <v>58</v>
      </c>
      <c r="C20" t="s">
        <v>36</v>
      </c>
      <c r="D20" s="1">
        <f>F1*D18+D16</f>
        <v>-128.5877593206226</v>
      </c>
    </row>
    <row r="21" spans="1:4" ht="13.5">
      <c r="A21" t="s">
        <v>59</v>
      </c>
      <c r="C21" t="s">
        <v>37</v>
      </c>
      <c r="D21" s="1">
        <f>D17+F1*D19</f>
        <v>73.52011582714537</v>
      </c>
    </row>
    <row r="22" spans="1:4" ht="13.5">
      <c r="A22" t="s">
        <v>60</v>
      </c>
      <c r="C22" t="s">
        <v>38</v>
      </c>
      <c r="D22" s="1">
        <f>1+F3*D10</f>
        <v>-1.3512674149810842</v>
      </c>
    </row>
    <row r="23" spans="1:4" ht="13.5">
      <c r="A23" t="s">
        <v>61</v>
      </c>
      <c r="C23" t="s">
        <v>39</v>
      </c>
      <c r="D23" s="1">
        <f>F3*D11+D9</f>
        <v>65.28978001600001</v>
      </c>
    </row>
    <row r="24" spans="1:4" ht="13.5">
      <c r="A24" t="s">
        <v>62</v>
      </c>
      <c r="C24" t="s">
        <v>40</v>
      </c>
      <c r="D24" s="1">
        <f>D16-D9*D17</f>
        <v>-3393.9728220683683</v>
      </c>
    </row>
    <row r="25" spans="1:4" ht="13.5">
      <c r="A25" t="s">
        <v>63</v>
      </c>
      <c r="C25" t="s">
        <v>41</v>
      </c>
      <c r="D25" s="1">
        <f>D17+D9*D16</f>
        <v>-540.6619316220412</v>
      </c>
    </row>
    <row r="26" spans="1:4" ht="13.5">
      <c r="A26" t="s">
        <v>64</v>
      </c>
      <c r="C26" t="s">
        <v>42</v>
      </c>
      <c r="D26" s="1">
        <f>D20*D22-D21*D23</f>
        <v>-4626.355739969774</v>
      </c>
    </row>
    <row r="27" spans="1:4" ht="13.5">
      <c r="A27" t="s">
        <v>65</v>
      </c>
      <c r="C27" t="s">
        <v>70</v>
      </c>
      <c r="D27" s="1">
        <f>D21*D22+D20*D23</f>
        <v>-8494.81185565666</v>
      </c>
    </row>
    <row r="28" spans="1:4" ht="13.5">
      <c r="A28" t="s">
        <v>66</v>
      </c>
      <c r="C28" t="s">
        <v>13</v>
      </c>
      <c r="D28" s="1">
        <f>-C7*C3*F4*D25</f>
        <v>28100.614620295695</v>
      </c>
    </row>
    <row r="29" spans="1:4" ht="13.5">
      <c r="A29" t="s">
        <v>67</v>
      </c>
      <c r="C29" t="s">
        <v>14</v>
      </c>
      <c r="D29" s="1">
        <f>C7*C3*F4*D24</f>
        <v>-176399.92151578475</v>
      </c>
    </row>
    <row r="30" spans="1:4" ht="13.5">
      <c r="A30" t="s">
        <v>68</v>
      </c>
      <c r="C30" t="s">
        <v>15</v>
      </c>
      <c r="D30" s="1">
        <f>D26-C7*C3*F4*D27</f>
        <v>436886.94539365</v>
      </c>
    </row>
    <row r="31" spans="1:4" ht="13.5">
      <c r="A31" t="s">
        <v>69</v>
      </c>
      <c r="C31" t="s">
        <v>16</v>
      </c>
      <c r="D31" s="1">
        <f>D27+C7*C3*F4*D26</f>
        <v>-248947.17615521056</v>
      </c>
    </row>
    <row r="32" spans="1:4" ht="13.5">
      <c r="A32" t="s">
        <v>18</v>
      </c>
      <c r="D32" s="1">
        <f>+SQRT(D28*D28+D29*D29)</f>
        <v>178624.12169920778</v>
      </c>
    </row>
    <row r="33" spans="1:4" ht="13.5">
      <c r="A33" t="s">
        <v>19</v>
      </c>
      <c r="D33" s="1">
        <f>+SQRT(D30*D30+D31*D31)</f>
        <v>502836.8518426703</v>
      </c>
    </row>
    <row r="34" spans="1:4" ht="13.5">
      <c r="A34" t="s">
        <v>20</v>
      </c>
      <c r="C34" t="s">
        <v>17</v>
      </c>
      <c r="D34" s="1">
        <f>20*LOG(D32/D33)</f>
        <v>-8.989739846696034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40</v>
      </c>
      <c r="D6" t="s">
        <v>11</v>
      </c>
    </row>
    <row r="7" spans="2:3" ht="13.5">
      <c r="B7" t="s">
        <v>12</v>
      </c>
      <c r="C7">
        <f>2*3.14159*C6</f>
        <v>251.3272</v>
      </c>
    </row>
    <row r="9" spans="1:4" ht="13.5">
      <c r="A9" t="s">
        <v>47</v>
      </c>
      <c r="C9" t="s">
        <v>25</v>
      </c>
      <c r="D9" s="1">
        <f>C7*C3*F4</f>
        <v>25.987232480000003</v>
      </c>
    </row>
    <row r="10" spans="1:4" ht="13.5">
      <c r="A10" t="s">
        <v>48</v>
      </c>
      <c r="C10" t="s">
        <v>26</v>
      </c>
      <c r="D10" s="1">
        <f>-C7*C7*C2*C3*F4</f>
        <v>-4.8984737812105916E-05</v>
      </c>
    </row>
    <row r="11" spans="1:4" ht="13.5">
      <c r="A11" t="s">
        <v>49</v>
      </c>
      <c r="C11" t="s">
        <v>27</v>
      </c>
      <c r="D11" s="1">
        <f>C7*(C2+C3)</f>
        <v>0.000554804794</v>
      </c>
    </row>
    <row r="12" spans="1:4" ht="13.5">
      <c r="A12" t="s">
        <v>50</v>
      </c>
      <c r="C12" t="s">
        <v>0</v>
      </c>
      <c r="D12" s="1">
        <f>1+F3*D10</f>
        <v>0.41218314625472896</v>
      </c>
    </row>
    <row r="13" spans="1:4" ht="13.5">
      <c r="A13" t="s">
        <v>51</v>
      </c>
      <c r="C13" t="s">
        <v>28</v>
      </c>
      <c r="D13" s="1">
        <f>D9+F3*D11</f>
        <v>32.644890008000004</v>
      </c>
    </row>
    <row r="14" spans="1:4" ht="13.5">
      <c r="A14" t="s">
        <v>52</v>
      </c>
      <c r="C14" t="s">
        <v>29</v>
      </c>
      <c r="D14" s="1">
        <f>C7*C1*F2</f>
        <v>0.07890417444</v>
      </c>
    </row>
    <row r="15" spans="1:4" ht="13.5">
      <c r="A15" t="s">
        <v>53</v>
      </c>
      <c r="C15" t="s">
        <v>30</v>
      </c>
      <c r="D15" s="1">
        <f>C7*C1</f>
        <v>8.6707884E-05</v>
      </c>
    </row>
    <row r="16" spans="1:4" ht="13.5">
      <c r="A16" t="s">
        <v>54</v>
      </c>
      <c r="C16" t="s">
        <v>31</v>
      </c>
      <c r="D16" s="1">
        <f>D12-D13*D14</f>
        <v>-2.1636349495111165</v>
      </c>
    </row>
    <row r="17" spans="1:4" ht="13.5">
      <c r="A17" t="s">
        <v>55</v>
      </c>
      <c r="C17" t="s">
        <v>32</v>
      </c>
      <c r="D17" s="1">
        <f>D13+D12*D14</f>
        <v>32.67741297887331</v>
      </c>
    </row>
    <row r="18" spans="1:4" ht="13.5">
      <c r="A18" t="s">
        <v>56</v>
      </c>
      <c r="C18" t="s">
        <v>33</v>
      </c>
      <c r="D18" s="1">
        <f>D10-D11*D14-D13*D15</f>
        <v>-0.0029233304880644535</v>
      </c>
    </row>
    <row r="19" spans="1:4" ht="13.5">
      <c r="A19" t="s">
        <v>57</v>
      </c>
      <c r="C19" t="s">
        <v>34</v>
      </c>
      <c r="D19" s="1">
        <f>D12*D15+D10*D14+D11</f>
        <v>0.000586679222134986</v>
      </c>
    </row>
    <row r="20" spans="1:4" ht="13.5">
      <c r="A20" t="s">
        <v>58</v>
      </c>
      <c r="C20" t="s">
        <v>36</v>
      </c>
      <c r="D20" s="1">
        <f>F1*D18+D16</f>
        <v>-31.396939830155652</v>
      </c>
    </row>
    <row r="21" spans="1:4" ht="13.5">
      <c r="A21" t="s">
        <v>59</v>
      </c>
      <c r="C21" t="s">
        <v>37</v>
      </c>
      <c r="D21" s="1">
        <f>D17+F1*D19</f>
        <v>38.544205200223175</v>
      </c>
    </row>
    <row r="22" spans="1:4" ht="13.5">
      <c r="A22" t="s">
        <v>60</v>
      </c>
      <c r="C22" t="s">
        <v>38</v>
      </c>
      <c r="D22" s="1">
        <f>1+F3*D10</f>
        <v>0.41218314625472896</v>
      </c>
    </row>
    <row r="23" spans="1:4" ht="13.5">
      <c r="A23" t="s">
        <v>61</v>
      </c>
      <c r="C23" t="s">
        <v>39</v>
      </c>
      <c r="D23" s="1">
        <f>F3*D11+D9</f>
        <v>32.644890008000004</v>
      </c>
    </row>
    <row r="24" spans="1:4" ht="13.5">
      <c r="A24" t="s">
        <v>62</v>
      </c>
      <c r="C24" t="s">
        <v>40</v>
      </c>
      <c r="D24" s="1">
        <f>D16-D9*D17</f>
        <v>-851.3591628764614</v>
      </c>
    </row>
    <row r="25" spans="1:4" ht="13.5">
      <c r="A25" t="s">
        <v>63</v>
      </c>
      <c r="C25" t="s">
        <v>41</v>
      </c>
      <c r="D25" s="1">
        <f>D17+D9*D16</f>
        <v>-23.549471455925136</v>
      </c>
    </row>
    <row r="26" spans="1:4" ht="13.5">
      <c r="A26" t="s">
        <v>64</v>
      </c>
      <c r="C26" t="s">
        <v>42</v>
      </c>
      <c r="D26" s="1">
        <f>D20*D22-D21*D23</f>
        <v>-1271.2126286490313</v>
      </c>
    </row>
    <row r="27" spans="1:4" ht="13.5">
      <c r="A27" t="s">
        <v>65</v>
      </c>
      <c r="C27" t="s">
        <v>70</v>
      </c>
      <c r="D27" s="1">
        <f>D21*D22+D20*D23</f>
        <v>-1009.0623755739098</v>
      </c>
    </row>
    <row r="28" spans="1:4" ht="13.5">
      <c r="A28" t="s">
        <v>66</v>
      </c>
      <c r="C28" t="s">
        <v>13</v>
      </c>
      <c r="D28" s="1">
        <f>-C7*C3*F4*D25</f>
        <v>611.9855895062507</v>
      </c>
    </row>
    <row r="29" spans="1:4" ht="13.5">
      <c r="A29" t="s">
        <v>67</v>
      </c>
      <c r="C29" t="s">
        <v>14</v>
      </c>
      <c r="D29" s="1">
        <f>C7*C3*F4*D24</f>
        <v>-22124.46848964879</v>
      </c>
    </row>
    <row r="30" spans="1:4" ht="13.5">
      <c r="A30" t="s">
        <v>68</v>
      </c>
      <c r="C30" t="s">
        <v>15</v>
      </c>
      <c r="D30" s="1">
        <f>D26-C7*C3*F4*D27</f>
        <v>24951.52591221124</v>
      </c>
    </row>
    <row r="31" spans="1:4" ht="13.5">
      <c r="A31" t="s">
        <v>69</v>
      </c>
      <c r="C31" t="s">
        <v>16</v>
      </c>
      <c r="D31" s="1">
        <f>D27+C7*C3*F4*D26</f>
        <v>-34044.360487788195</v>
      </c>
    </row>
    <row r="32" spans="1:4" ht="13.5">
      <c r="A32" t="s">
        <v>18</v>
      </c>
      <c r="D32" s="1">
        <f>+SQRT(D28*D28+D29*D29)</f>
        <v>22132.930947148085</v>
      </c>
    </row>
    <row r="33" spans="1:4" ht="13.5">
      <c r="A33" t="s">
        <v>19</v>
      </c>
      <c r="D33" s="1">
        <f>+SQRT(D30*D30+D31*D31)</f>
        <v>42208.96973831774</v>
      </c>
    </row>
    <row r="34" spans="1:4" ht="13.5">
      <c r="A34" t="s">
        <v>20</v>
      </c>
      <c r="C34" t="s">
        <v>17</v>
      </c>
      <c r="D34" s="1">
        <f>20*LOG(D32/D33)</f>
        <v>-5.607316454105574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20</v>
      </c>
      <c r="D6" t="s">
        <v>11</v>
      </c>
    </row>
    <row r="7" spans="2:3" ht="13.5">
      <c r="B7" t="s">
        <v>12</v>
      </c>
      <c r="C7">
        <f>2*3.14159*C6</f>
        <v>125.6636</v>
      </c>
    </row>
    <row r="9" spans="1:4" ht="13.5">
      <c r="A9" t="s">
        <v>47</v>
      </c>
      <c r="C9" t="s">
        <v>25</v>
      </c>
      <c r="D9" s="1">
        <f>C7*C3*F4</f>
        <v>12.993616240000001</v>
      </c>
    </row>
    <row r="10" spans="1:4" ht="13.5">
      <c r="A10" t="s">
        <v>48</v>
      </c>
      <c r="C10" t="s">
        <v>26</v>
      </c>
      <c r="D10" s="1">
        <f>-C7*C7*C2*C3*F4</f>
        <v>-1.2246184453026479E-05</v>
      </c>
    </row>
    <row r="11" spans="1:4" ht="13.5">
      <c r="A11" t="s">
        <v>49</v>
      </c>
      <c r="C11" t="s">
        <v>27</v>
      </c>
      <c r="D11" s="1">
        <f>C7*(C2+C3)</f>
        <v>0.000277402397</v>
      </c>
    </row>
    <row r="12" spans="1:4" ht="13.5">
      <c r="A12" t="s">
        <v>50</v>
      </c>
      <c r="C12" t="s">
        <v>0</v>
      </c>
      <c r="D12" s="1">
        <f>1+F3*D10</f>
        <v>0.8530457865636822</v>
      </c>
    </row>
    <row r="13" spans="1:4" ht="13.5">
      <c r="A13" t="s">
        <v>51</v>
      </c>
      <c r="C13" t="s">
        <v>28</v>
      </c>
      <c r="D13" s="1">
        <f>D9+F3*D11</f>
        <v>16.322445004000002</v>
      </c>
    </row>
    <row r="14" spans="1:4" ht="13.5">
      <c r="A14" t="s">
        <v>52</v>
      </c>
      <c r="C14" t="s">
        <v>29</v>
      </c>
      <c r="D14" s="1">
        <f>C7*C1*F2</f>
        <v>0.03945208722</v>
      </c>
    </row>
    <row r="15" spans="1:4" ht="13.5">
      <c r="A15" t="s">
        <v>53</v>
      </c>
      <c r="C15" t="s">
        <v>30</v>
      </c>
      <c r="D15" s="1">
        <f>C7*C1</f>
        <v>4.3353942E-05</v>
      </c>
    </row>
    <row r="16" spans="1:4" ht="13.5">
      <c r="A16" t="s">
        <v>54</v>
      </c>
      <c r="C16" t="s">
        <v>31</v>
      </c>
      <c r="D16" s="1">
        <f>D12-D13*D14</f>
        <v>0.20909126262222089</v>
      </c>
    </row>
    <row r="17" spans="1:4" ht="13.5">
      <c r="A17" t="s">
        <v>55</v>
      </c>
      <c r="C17" t="s">
        <v>32</v>
      </c>
      <c r="D17" s="1">
        <f>D13+D12*D14</f>
        <v>16.356099440774166</v>
      </c>
    </row>
    <row r="18" spans="1:4" ht="13.5">
      <c r="A18" t="s">
        <v>56</v>
      </c>
      <c r="C18" t="s">
        <v>33</v>
      </c>
      <c r="D18" s="1">
        <f>D10-D11*D14-D13*D15</f>
        <v>-0.0007308326220161134</v>
      </c>
    </row>
    <row r="19" spans="1:4" ht="13.5">
      <c r="A19" t="s">
        <v>57</v>
      </c>
      <c r="C19" t="s">
        <v>34</v>
      </c>
      <c r="D19" s="1">
        <f>D12*D15+D10*D14+D11</f>
        <v>0.00031390215701687326</v>
      </c>
    </row>
    <row r="20" spans="1:4" ht="13.5">
      <c r="A20" t="s">
        <v>58</v>
      </c>
      <c r="C20" t="s">
        <v>36</v>
      </c>
      <c r="D20" s="1">
        <f>F1*D18+D16</f>
        <v>-7.099234957538913</v>
      </c>
    </row>
    <row r="21" spans="1:4" ht="13.5">
      <c r="A21" t="s">
        <v>59</v>
      </c>
      <c r="C21" t="s">
        <v>37</v>
      </c>
      <c r="D21" s="1">
        <f>D17+F1*D19</f>
        <v>19.4951210109429</v>
      </c>
    </row>
    <row r="22" spans="1:4" ht="13.5">
      <c r="A22" t="s">
        <v>60</v>
      </c>
      <c r="C22" t="s">
        <v>38</v>
      </c>
      <c r="D22" s="1">
        <f>1+F3*D10</f>
        <v>0.8530457865636822</v>
      </c>
    </row>
    <row r="23" spans="1:4" ht="13.5">
      <c r="A23" t="s">
        <v>61</v>
      </c>
      <c r="C23" t="s">
        <v>39</v>
      </c>
      <c r="D23" s="1">
        <f>F3*D11+D9</f>
        <v>16.322445004000002</v>
      </c>
    </row>
    <row r="24" spans="1:4" ht="13.5">
      <c r="A24" t="s">
        <v>62</v>
      </c>
      <c r="C24" t="s">
        <v>40</v>
      </c>
      <c r="D24" s="1">
        <f>D16-D9*D17</f>
        <v>-212.3157880540759</v>
      </c>
    </row>
    <row r="25" spans="1:4" ht="13.5">
      <c r="A25" t="s">
        <v>63</v>
      </c>
      <c r="C25" t="s">
        <v>41</v>
      </c>
      <c r="D25" s="1">
        <f>D17+D9*D16</f>
        <v>19.07295106642436</v>
      </c>
    </row>
    <row r="26" spans="1:4" ht="13.5">
      <c r="A26" t="s">
        <v>64</v>
      </c>
      <c r="C26" t="s">
        <v>42</v>
      </c>
      <c r="D26" s="1">
        <f>D20*D22-D21*D23</f>
        <v>-324.2640130157946</v>
      </c>
    </row>
    <row r="27" spans="1:4" ht="13.5">
      <c r="A27" t="s">
        <v>65</v>
      </c>
      <c r="C27" t="s">
        <v>70</v>
      </c>
      <c r="D27" s="1">
        <f>D21*D22+D20*D23</f>
        <v>-99.24664132796926</v>
      </c>
    </row>
    <row r="28" spans="1:4" ht="13.5">
      <c r="A28" t="s">
        <v>66</v>
      </c>
      <c r="C28" t="s">
        <v>13</v>
      </c>
      <c r="D28" s="1">
        <f>-C7*C3*F4*D25</f>
        <v>-247.8266067214169</v>
      </c>
    </row>
    <row r="29" spans="1:4" ht="13.5">
      <c r="A29" t="s">
        <v>67</v>
      </c>
      <c r="C29" t="s">
        <v>14</v>
      </c>
      <c r="D29" s="1">
        <f>C7*C3*F4*D24</f>
        <v>-2758.749871667839</v>
      </c>
    </row>
    <row r="30" spans="1:4" ht="13.5">
      <c r="A30" t="s">
        <v>68</v>
      </c>
      <c r="C30" t="s">
        <v>15</v>
      </c>
      <c r="D30" s="1">
        <f>D26-C7*C3*F4*D27</f>
        <v>965.3087575087621</v>
      </c>
    </row>
    <row r="31" spans="1:4" ht="13.5">
      <c r="A31" t="s">
        <v>69</v>
      </c>
      <c r="C31" t="s">
        <v>16</v>
      </c>
      <c r="D31" s="1">
        <f>D27+C7*C3*F4*D26</f>
        <v>-4312.608786897569</v>
      </c>
    </row>
    <row r="32" spans="1:4" ht="13.5">
      <c r="A32" t="s">
        <v>18</v>
      </c>
      <c r="D32" s="1">
        <f>+SQRT(D28*D28+D29*D29)</f>
        <v>2769.859000278962</v>
      </c>
    </row>
    <row r="33" spans="1:4" ht="13.5">
      <c r="A33" t="s">
        <v>19</v>
      </c>
      <c r="D33" s="1">
        <f>+SQRT(D30*D30+D31*D31)</f>
        <v>4419.322973731297</v>
      </c>
    </row>
    <row r="34" spans="1:4" ht="13.5">
      <c r="A34" t="s">
        <v>20</v>
      </c>
      <c r="C34" t="s">
        <v>17</v>
      </c>
      <c r="D34" s="1">
        <f>20*LOG(D32/D33)</f>
        <v>-4.057961600964034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1" sqref="C1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100</v>
      </c>
      <c r="D6" t="s">
        <v>11</v>
      </c>
    </row>
    <row r="7" spans="2:3" ht="13.5">
      <c r="B7" t="s">
        <v>12</v>
      </c>
      <c r="C7">
        <f>2*3.14159*C6</f>
        <v>628.318</v>
      </c>
    </row>
    <row r="9" spans="1:4" ht="13.5">
      <c r="A9" t="s">
        <v>47</v>
      </c>
      <c r="C9" t="s">
        <v>25</v>
      </c>
      <c r="D9" s="1">
        <f>C7*C3*F4</f>
        <v>64.9680812</v>
      </c>
    </row>
    <row r="10" spans="1:4" ht="13.5">
      <c r="A10" t="s">
        <v>48</v>
      </c>
      <c r="C10" t="s">
        <v>26</v>
      </c>
      <c r="D10" s="1">
        <f>-C7*C7*C2*C3*F4</f>
        <v>-0.00030615461132566196</v>
      </c>
    </row>
    <row r="11" spans="1:4" ht="13.5">
      <c r="A11" t="s">
        <v>49</v>
      </c>
      <c r="C11" t="s">
        <v>27</v>
      </c>
      <c r="D11" s="1">
        <f>C7*(C2+C3)</f>
        <v>0.001387011985</v>
      </c>
    </row>
    <row r="12" spans="1:4" ht="13.5">
      <c r="A12" t="s">
        <v>50</v>
      </c>
      <c r="C12" t="s">
        <v>0</v>
      </c>
      <c r="D12" s="1">
        <f>1+F3*D10</f>
        <v>-2.6738553359079438</v>
      </c>
    </row>
    <row r="13" spans="1:4" ht="13.5">
      <c r="A13" t="s">
        <v>51</v>
      </c>
      <c r="C13" t="s">
        <v>28</v>
      </c>
      <c r="D13" s="1">
        <f>D9+F3*D11</f>
        <v>81.61222502</v>
      </c>
    </row>
    <row r="14" spans="1:4" ht="13.5">
      <c r="A14" t="s">
        <v>52</v>
      </c>
      <c r="C14" t="s">
        <v>29</v>
      </c>
      <c r="D14" s="1">
        <f>C7*C1*F2</f>
        <v>0.1972604361</v>
      </c>
    </row>
    <row r="15" spans="1:4" ht="13.5">
      <c r="A15" t="s">
        <v>53</v>
      </c>
      <c r="C15" t="s">
        <v>30</v>
      </c>
      <c r="D15" s="1">
        <f>C7*C1</f>
        <v>0.00021676971</v>
      </c>
    </row>
    <row r="16" spans="1:4" ht="13.5">
      <c r="A16" t="s">
        <v>54</v>
      </c>
      <c r="C16" t="s">
        <v>31</v>
      </c>
      <c r="D16" s="1">
        <f>D12-D13*D14</f>
        <v>-18.772718434444474</v>
      </c>
    </row>
    <row r="17" spans="1:4" ht="13.5">
      <c r="A17" t="s">
        <v>55</v>
      </c>
      <c r="C17" t="s">
        <v>32</v>
      </c>
      <c r="D17" s="1">
        <f>D13+D12*D14</f>
        <v>81.08477915037048</v>
      </c>
    </row>
    <row r="18" spans="1:4" ht="13.5">
      <c r="A18" t="s">
        <v>56</v>
      </c>
      <c r="C18" t="s">
        <v>33</v>
      </c>
      <c r="D18" s="1">
        <f>D10-D11*D14-D13*D15</f>
        <v>-0.01827081555040283</v>
      </c>
    </row>
    <row r="19" spans="1:4" ht="13.5">
      <c r="A19" t="s">
        <v>57</v>
      </c>
      <c r="C19" t="s">
        <v>34</v>
      </c>
      <c r="D19" s="1">
        <f>D12*D15+D10*D14+D11</f>
        <v>0.0007470089471091565</v>
      </c>
    </row>
    <row r="20" spans="1:4" ht="13.5">
      <c r="A20" t="s">
        <v>58</v>
      </c>
      <c r="C20" t="s">
        <v>36</v>
      </c>
      <c r="D20" s="1">
        <f>F1*D18+D16</f>
        <v>-201.48087393847277</v>
      </c>
    </row>
    <row r="21" spans="1:4" ht="13.5">
      <c r="A21" t="s">
        <v>59</v>
      </c>
      <c r="C21" t="s">
        <v>37</v>
      </c>
      <c r="D21" s="1">
        <f>D17+F1*D19</f>
        <v>88.55486862146205</v>
      </c>
    </row>
    <row r="22" spans="1:4" ht="13.5">
      <c r="A22" t="s">
        <v>60</v>
      </c>
      <c r="C22" t="s">
        <v>38</v>
      </c>
      <c r="D22" s="1">
        <f>1+F3*D10</f>
        <v>-2.6738553359079438</v>
      </c>
    </row>
    <row r="23" spans="1:4" ht="13.5">
      <c r="A23" t="s">
        <v>61</v>
      </c>
      <c r="C23" t="s">
        <v>39</v>
      </c>
      <c r="D23" s="1">
        <f>F3*D11+D9</f>
        <v>81.61222502</v>
      </c>
    </row>
    <row r="24" spans="1:4" ht="13.5">
      <c r="A24" t="s">
        <v>62</v>
      </c>
      <c r="C24" t="s">
        <v>40</v>
      </c>
      <c r="D24" s="1">
        <f>D16-D9*D17</f>
        <v>-5286.695234359781</v>
      </c>
    </row>
    <row r="25" spans="1:4" ht="13.5">
      <c r="A25" t="s">
        <v>63</v>
      </c>
      <c r="C25" t="s">
        <v>41</v>
      </c>
      <c r="D25" s="1">
        <f>D17+D9*D16</f>
        <v>-1138.5427164433552</v>
      </c>
    </row>
    <row r="26" spans="1:4" ht="13.5">
      <c r="A26" t="s">
        <v>64</v>
      </c>
      <c r="C26" t="s">
        <v>42</v>
      </c>
      <c r="D26" s="1">
        <f>D20*D22-D21*D23</f>
        <v>-6688.4291546875165</v>
      </c>
    </row>
    <row r="27" spans="1:4" ht="13.5">
      <c r="A27" t="s">
        <v>65</v>
      </c>
      <c r="C27" t="s">
        <v>70</v>
      </c>
      <c r="D27" s="1">
        <f>D21*D22+D20*D23</f>
        <v>-16680.085329077017</v>
      </c>
    </row>
    <row r="28" spans="1:4" ht="13.5">
      <c r="A28" t="s">
        <v>66</v>
      </c>
      <c r="C28" t="s">
        <v>13</v>
      </c>
      <c r="D28" s="1">
        <f>-C7*C3*F4*D25</f>
        <v>73968.93565156047</v>
      </c>
    </row>
    <row r="29" spans="1:4" ht="13.5">
      <c r="A29" t="s">
        <v>67</v>
      </c>
      <c r="C29" t="s">
        <v>14</v>
      </c>
      <c r="D29" s="1">
        <f>C7*C3*F4*D24</f>
        <v>-343466.4452655393</v>
      </c>
    </row>
    <row r="30" spans="1:4" ht="13.5">
      <c r="A30" t="s">
        <v>68</v>
      </c>
      <c r="C30" t="s">
        <v>15</v>
      </c>
      <c r="D30" s="1">
        <f>D26-C7*C3*F4*D27</f>
        <v>1076984.7089277168</v>
      </c>
    </row>
    <row r="31" spans="1:4" ht="13.5">
      <c r="A31" t="s">
        <v>69</v>
      </c>
      <c r="C31" t="s">
        <v>16</v>
      </c>
      <c r="D31" s="1">
        <f>D27+C7*C3*F4*D26</f>
        <v>-451214.49375126295</v>
      </c>
    </row>
    <row r="32" spans="1:4" ht="13.5">
      <c r="A32" t="s">
        <v>18</v>
      </c>
      <c r="D32" s="1">
        <f>+SQRT(D28*D28+D29*D29)</f>
        <v>351341.14826585626</v>
      </c>
    </row>
    <row r="33" spans="1:4" ht="13.5">
      <c r="A33" t="s">
        <v>19</v>
      </c>
      <c r="D33" s="1">
        <f>+SQRT(D30*D30+D31*D31)</f>
        <v>1167685.9948784723</v>
      </c>
    </row>
    <row r="34" spans="1:4" ht="13.5">
      <c r="A34" t="s">
        <v>20</v>
      </c>
      <c r="C34" t="s">
        <v>17</v>
      </c>
      <c r="D34" s="1">
        <f>20*LOG(D32/D33)</f>
        <v>-10.431941100204543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6" sqref="A6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1027</v>
      </c>
      <c r="D6" t="s">
        <v>11</v>
      </c>
    </row>
    <row r="7" spans="2:3" ht="13.5">
      <c r="B7" t="s">
        <v>12</v>
      </c>
      <c r="C7">
        <f>2*3.14159*C6</f>
        <v>6452.82586</v>
      </c>
    </row>
    <row r="9" spans="1:4" ht="13.5">
      <c r="A9" t="s">
        <v>47</v>
      </c>
      <c r="C9" t="s">
        <v>25</v>
      </c>
      <c r="D9" s="1">
        <f>C7*C3*F4</f>
        <v>667.2221939240001</v>
      </c>
    </row>
    <row r="10" spans="1:4" ht="13.5">
      <c r="A10" t="s">
        <v>48</v>
      </c>
      <c r="C10" t="s">
        <v>26</v>
      </c>
      <c r="D10" s="1">
        <f>-C7*C7*C2*C3*F4</f>
        <v>-0.03229101470489042</v>
      </c>
    </row>
    <row r="11" spans="1:4" ht="13.5">
      <c r="A11" t="s">
        <v>49</v>
      </c>
      <c r="C11" t="s">
        <v>27</v>
      </c>
      <c r="D11" s="1">
        <f>C7*(C2+C3)</f>
        <v>0.01424461308595</v>
      </c>
    </row>
    <row r="12" spans="1:4" ht="13.5">
      <c r="A12" t="s">
        <v>50</v>
      </c>
      <c r="C12" t="s">
        <v>0</v>
      </c>
      <c r="D12" s="1">
        <f>1+F3*D10</f>
        <v>-386.492176458685</v>
      </c>
    </row>
    <row r="13" spans="1:4" ht="13.5">
      <c r="A13" t="s">
        <v>51</v>
      </c>
      <c r="C13" t="s">
        <v>28</v>
      </c>
      <c r="D13" s="1">
        <f>D9+F3*D11</f>
        <v>838.1575509554001</v>
      </c>
    </row>
    <row r="14" spans="1:4" ht="13.5">
      <c r="A14" t="s">
        <v>52</v>
      </c>
      <c r="C14" t="s">
        <v>29</v>
      </c>
      <c r="D14" s="1">
        <f>C7*C1*F2</f>
        <v>2.025864678747</v>
      </c>
    </row>
    <row r="15" spans="1:4" ht="13.5">
      <c r="A15" t="s">
        <v>53</v>
      </c>
      <c r="C15" t="s">
        <v>30</v>
      </c>
      <c r="D15" s="1">
        <f>C7*C1</f>
        <v>0.0022262249217</v>
      </c>
    </row>
    <row r="16" spans="1:4" ht="13.5">
      <c r="A16" t="s">
        <v>54</v>
      </c>
      <c r="C16" t="s">
        <v>31</v>
      </c>
      <c r="D16" s="1">
        <f>D12-D13*D14</f>
        <v>-2084.4859541643186</v>
      </c>
    </row>
    <row r="17" spans="1:4" ht="13.5">
      <c r="A17" t="s">
        <v>55</v>
      </c>
      <c r="C17" t="s">
        <v>32</v>
      </c>
      <c r="D17" s="1">
        <f>D13+D12*D14</f>
        <v>55.17670205569743</v>
      </c>
    </row>
    <row r="18" spans="1:4" ht="13.5">
      <c r="A18" t="s">
        <v>56</v>
      </c>
      <c r="C18" t="s">
        <v>33</v>
      </c>
      <c r="D18" s="1">
        <f>D10-D11*D14-D13*D15</f>
        <v>-1.9270759014660832</v>
      </c>
    </row>
    <row r="19" spans="1:4" ht="13.5">
      <c r="A19" t="s">
        <v>57</v>
      </c>
      <c r="C19" t="s">
        <v>34</v>
      </c>
      <c r="D19" s="1">
        <f>D12*D15+D10*D14+D11</f>
        <v>-0.9115911283199859</v>
      </c>
    </row>
    <row r="20" spans="1:4" ht="13.5">
      <c r="A20" t="s">
        <v>58</v>
      </c>
      <c r="C20" t="s">
        <v>36</v>
      </c>
      <c r="D20" s="1">
        <f>F1*D18+D16</f>
        <v>-21355.24496882515</v>
      </c>
    </row>
    <row r="21" spans="1:4" ht="13.5">
      <c r="A21" t="s">
        <v>59</v>
      </c>
      <c r="C21" t="s">
        <v>37</v>
      </c>
      <c r="D21" s="1">
        <f>D17+F1*D19</f>
        <v>-9060.734581144161</v>
      </c>
    </row>
    <row r="22" spans="1:4" ht="13.5">
      <c r="A22" t="s">
        <v>60</v>
      </c>
      <c r="C22" t="s">
        <v>38</v>
      </c>
      <c r="D22" s="1">
        <f>1+F3*D10</f>
        <v>-386.492176458685</v>
      </c>
    </row>
    <row r="23" spans="1:4" ht="13.5">
      <c r="A23" t="s">
        <v>61</v>
      </c>
      <c r="C23" t="s">
        <v>39</v>
      </c>
      <c r="D23" s="1">
        <f>F3*D11+D9</f>
        <v>838.1575509554001</v>
      </c>
    </row>
    <row r="24" spans="1:4" ht="13.5">
      <c r="A24" t="s">
        <v>62</v>
      </c>
      <c r="C24" t="s">
        <v>40</v>
      </c>
      <c r="D24" s="1">
        <f>D16-D9*D17</f>
        <v>-38899.60615325764</v>
      </c>
    </row>
    <row r="25" spans="1:4" ht="13.5">
      <c r="A25" t="s">
        <v>63</v>
      </c>
      <c r="C25" t="s">
        <v>41</v>
      </c>
      <c r="D25" s="1">
        <f>D17+D9*D16</f>
        <v>-1390760.1148392237</v>
      </c>
    </row>
    <row r="26" spans="1:4" ht="13.5">
      <c r="A26" t="s">
        <v>64</v>
      </c>
      <c r="C26" t="s">
        <v>42</v>
      </c>
      <c r="D26" s="1">
        <f>D20*D22-D21*D23</f>
        <v>15847958.213198308</v>
      </c>
    </row>
    <row r="27" spans="1:4" ht="13.5">
      <c r="A27" t="s">
        <v>65</v>
      </c>
      <c r="C27" t="s">
        <v>70</v>
      </c>
      <c r="D27" s="1">
        <f>D21*D22+D20*D23</f>
        <v>-14397156.794542242</v>
      </c>
    </row>
    <row r="28" spans="1:4" ht="13.5">
      <c r="A28" t="s">
        <v>66</v>
      </c>
      <c r="C28" t="s">
        <v>13</v>
      </c>
      <c r="D28" s="1">
        <f>-C7*C3*F4*D25</f>
        <v>927946015.045021</v>
      </c>
    </row>
    <row r="29" spans="1:4" ht="13.5">
      <c r="A29" t="s">
        <v>67</v>
      </c>
      <c r="C29" t="s">
        <v>14</v>
      </c>
      <c r="D29" s="1">
        <f>C7*C3*F4*D24</f>
        <v>-25954680.560356095</v>
      </c>
    </row>
    <row r="30" spans="1:4" ht="13.5">
      <c r="A30" t="s">
        <v>68</v>
      </c>
      <c r="C30" t="s">
        <v>15</v>
      </c>
      <c r="D30" s="1">
        <f>D26-C7*C3*F4*D27</f>
        <v>9621950500.935497</v>
      </c>
    </row>
    <row r="31" spans="1:4" ht="13.5">
      <c r="A31" t="s">
        <v>69</v>
      </c>
      <c r="C31" t="s">
        <v>16</v>
      </c>
      <c r="D31" s="1">
        <f>D27+C7*C3*F4*D26</f>
        <v>10559712291.431509</v>
      </c>
    </row>
    <row r="32" spans="1:4" ht="13.5">
      <c r="A32" t="s">
        <v>18</v>
      </c>
      <c r="D32" s="1">
        <f>+SQRT(D28*D28+D29*D29)</f>
        <v>928308920.7160107</v>
      </c>
    </row>
    <row r="33" spans="1:4" ht="13.5">
      <c r="A33" t="s">
        <v>19</v>
      </c>
      <c r="D33" s="1">
        <f>+SQRT(D30*D30+D31*D31)</f>
        <v>14285988069.44282</v>
      </c>
    </row>
    <row r="34" spans="1:4" ht="13.5">
      <c r="A34" t="s">
        <v>20</v>
      </c>
      <c r="C34" t="s">
        <v>17</v>
      </c>
      <c r="D34" s="1">
        <f>20*LOG(D32/D33)</f>
        <v>-23.74435518423371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20000</v>
      </c>
      <c r="D6" t="s">
        <v>11</v>
      </c>
    </row>
    <row r="7" spans="2:3" ht="13.5">
      <c r="B7" t="s">
        <v>12</v>
      </c>
      <c r="C7">
        <f>2*3.14159*C6</f>
        <v>125663.59999999999</v>
      </c>
    </row>
    <row r="9" spans="1:4" ht="13.5">
      <c r="A9" t="s">
        <v>47</v>
      </c>
      <c r="C9" t="s">
        <v>25</v>
      </c>
      <c r="D9" s="1">
        <f>C7*C3*F4</f>
        <v>12993.61624</v>
      </c>
    </row>
    <row r="10" spans="1:4" ht="13.5">
      <c r="A10" t="s">
        <v>48</v>
      </c>
      <c r="C10" t="s">
        <v>26</v>
      </c>
      <c r="D10" s="1">
        <f>-C7*C7*C2*C3*F4</f>
        <v>-12.246184453026478</v>
      </c>
    </row>
    <row r="11" spans="1:4" ht="13.5">
      <c r="A11" t="s">
        <v>49</v>
      </c>
      <c r="C11" t="s">
        <v>27</v>
      </c>
      <c r="D11" s="1">
        <f>C7*(C2+C3)</f>
        <v>0.27740239699999997</v>
      </c>
    </row>
    <row r="12" spans="1:4" ht="13.5">
      <c r="A12" t="s">
        <v>50</v>
      </c>
      <c r="C12" t="s">
        <v>0</v>
      </c>
      <c r="D12" s="1">
        <f>1+F3*D10</f>
        <v>-146953.21343631775</v>
      </c>
    </row>
    <row r="13" spans="1:4" ht="13.5">
      <c r="A13" t="s">
        <v>51</v>
      </c>
      <c r="C13" t="s">
        <v>28</v>
      </c>
      <c r="D13" s="1">
        <f>D9+F3*D11</f>
        <v>16322.445004</v>
      </c>
    </row>
    <row r="14" spans="1:4" ht="13.5">
      <c r="A14" t="s">
        <v>52</v>
      </c>
      <c r="C14" t="s">
        <v>29</v>
      </c>
      <c r="D14" s="1">
        <f>C7*C1*F2</f>
        <v>39.452087219999996</v>
      </c>
    </row>
    <row r="15" spans="1:4" ht="13.5">
      <c r="A15" t="s">
        <v>53</v>
      </c>
      <c r="C15" t="s">
        <v>30</v>
      </c>
      <c r="D15" s="1">
        <f>C7*C1</f>
        <v>0.04335394199999999</v>
      </c>
    </row>
    <row r="16" spans="1:4" ht="13.5">
      <c r="A16" t="s">
        <v>54</v>
      </c>
      <c r="C16" t="s">
        <v>31</v>
      </c>
      <c r="D16" s="1">
        <f>D12-D13*D14</f>
        <v>-790907.7373777789</v>
      </c>
    </row>
    <row r="17" spans="1:4" ht="13.5">
      <c r="A17" t="s">
        <v>55</v>
      </c>
      <c r="C17" t="s">
        <v>32</v>
      </c>
      <c r="D17" s="1">
        <f>D13+D12*D14</f>
        <v>-5781288.548744882</v>
      </c>
    </row>
    <row r="18" spans="1:4" ht="13.5">
      <c r="A18" t="s">
        <v>56</v>
      </c>
      <c r="C18" t="s">
        <v>33</v>
      </c>
      <c r="D18" s="1">
        <f>D10-D11*D14-D13*D15</f>
        <v>-730.8326220161132</v>
      </c>
    </row>
    <row r="19" spans="1:4" ht="13.5">
      <c r="A19" t="s">
        <v>57</v>
      </c>
      <c r="C19" t="s">
        <v>34</v>
      </c>
      <c r="D19" s="1">
        <f>D12*D15+D10*D14+D11</f>
        <v>-6853.861226787748</v>
      </c>
    </row>
    <row r="20" spans="1:4" ht="13.5">
      <c r="A20" t="s">
        <v>58</v>
      </c>
      <c r="C20" t="s">
        <v>36</v>
      </c>
      <c r="D20" s="1">
        <f>F1*D18+D16</f>
        <v>-8099233.95753891</v>
      </c>
    </row>
    <row r="21" spans="1:4" ht="13.5">
      <c r="A21" t="s">
        <v>59</v>
      </c>
      <c r="C21" t="s">
        <v>37</v>
      </c>
      <c r="D21" s="1">
        <f>D17+F1*D19</f>
        <v>-74319900.81662236</v>
      </c>
    </row>
    <row r="22" spans="1:4" ht="13.5">
      <c r="A22" t="s">
        <v>60</v>
      </c>
      <c r="C22" t="s">
        <v>38</v>
      </c>
      <c r="D22" s="1">
        <f>1+F3*D10</f>
        <v>-146953.21343631775</v>
      </c>
    </row>
    <row r="23" spans="1:4" ht="13.5">
      <c r="A23" t="s">
        <v>61</v>
      </c>
      <c r="C23" t="s">
        <v>39</v>
      </c>
      <c r="D23" s="1">
        <f>F3*D11+D9</f>
        <v>16322.445004</v>
      </c>
    </row>
    <row r="24" spans="1:4" ht="13.5">
      <c r="A24" t="s">
        <v>62</v>
      </c>
      <c r="C24" t="s">
        <v>40</v>
      </c>
      <c r="D24" s="1">
        <f>D16-D9*D17</f>
        <v>75119053867.36015</v>
      </c>
    </row>
    <row r="25" spans="1:4" ht="13.5">
      <c r="A25" t="s">
        <v>63</v>
      </c>
      <c r="C25" t="s">
        <v>41</v>
      </c>
      <c r="D25" s="1">
        <f>D17+D9*D16</f>
        <v>-10282532909.282307</v>
      </c>
    </row>
    <row r="26" spans="1:4" ht="13.5">
      <c r="A26" t="s">
        <v>64</v>
      </c>
      <c r="C26" t="s">
        <v>42</v>
      </c>
      <c r="D26" s="1">
        <f>D20*D22-D21*D23</f>
        <v>2403290950214.9414</v>
      </c>
    </row>
    <row r="27" spans="1:4" ht="13.5">
      <c r="A27" t="s">
        <v>65</v>
      </c>
      <c r="C27" t="s">
        <v>70</v>
      </c>
      <c r="D27" s="1">
        <f>D21*D22+D20*D23</f>
        <v>10789348946424.613</v>
      </c>
    </row>
    <row r="28" spans="1:4" ht="13.5">
      <c r="A28" t="s">
        <v>66</v>
      </c>
      <c r="C28" t="s">
        <v>13</v>
      </c>
      <c r="D28" s="1">
        <f>-C7*C3*F4*D25</f>
        <v>133607286598385.02</v>
      </c>
    </row>
    <row r="29" spans="1:4" ht="13.5">
      <c r="A29" t="s">
        <v>67</v>
      </c>
      <c r="C29" t="s">
        <v>14</v>
      </c>
      <c r="D29" s="1">
        <f>C7*C3*F4*D24</f>
        <v>976068158264365.6</v>
      </c>
    </row>
    <row r="30" spans="1:4" ht="13.5">
      <c r="A30" t="s">
        <v>68</v>
      </c>
      <c r="C30" t="s">
        <v>15</v>
      </c>
      <c r="D30" s="1">
        <f>D26-C7*C3*F4*D27</f>
        <v>-1.4019025639833954E+17</v>
      </c>
    </row>
    <row r="31" spans="1:4" ht="13.5">
      <c r="A31" t="s">
        <v>69</v>
      </c>
      <c r="C31" t="s">
        <v>16</v>
      </c>
      <c r="D31" s="1">
        <f>D27+C7*C3*F4*D26</f>
        <v>31238229669104316</v>
      </c>
    </row>
    <row r="32" spans="1:4" ht="13.5">
      <c r="A32" t="s">
        <v>18</v>
      </c>
      <c r="D32" s="1">
        <f>+SQRT(D28*D28+D29*D29)</f>
        <v>985170014063447.6</v>
      </c>
    </row>
    <row r="33" spans="1:4" ht="13.5">
      <c r="A33" t="s">
        <v>19</v>
      </c>
      <c r="D33" s="1">
        <f>+SQRT(D30*D30+D31*D31)</f>
        <v>1.4362846160107643E+17</v>
      </c>
    </row>
    <row r="34" spans="1:4" ht="13.5">
      <c r="A34" t="s">
        <v>20</v>
      </c>
      <c r="C34" t="s">
        <v>17</v>
      </c>
      <c r="D34" s="1">
        <f>20*LOG(D32/D33)</f>
        <v>-43.274586483624226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15000</v>
      </c>
      <c r="D6" t="s">
        <v>11</v>
      </c>
    </row>
    <row r="7" spans="2:3" ht="13.5">
      <c r="B7" t="s">
        <v>12</v>
      </c>
      <c r="C7">
        <f>2*3.14159*C6</f>
        <v>94247.7</v>
      </c>
    </row>
    <row r="9" spans="1:4" ht="13.5">
      <c r="A9" t="s">
        <v>47</v>
      </c>
      <c r="C9" t="s">
        <v>25</v>
      </c>
      <c r="D9" s="1">
        <f>C7*C3*F4</f>
        <v>9745.21218</v>
      </c>
    </row>
    <row r="10" spans="1:4" ht="13.5">
      <c r="A10" t="s">
        <v>48</v>
      </c>
      <c r="C10" t="s">
        <v>26</v>
      </c>
      <c r="D10" s="1">
        <f>-C7*C7*C2*C3*F4</f>
        <v>-6.888478754827394</v>
      </c>
    </row>
    <row r="11" spans="1:4" ht="13.5">
      <c r="A11" t="s">
        <v>49</v>
      </c>
      <c r="C11" t="s">
        <v>27</v>
      </c>
      <c r="D11" s="1">
        <f>C7*(C2+C3)</f>
        <v>0.20805179775</v>
      </c>
    </row>
    <row r="12" spans="1:4" ht="13.5">
      <c r="A12" t="s">
        <v>50</v>
      </c>
      <c r="C12" t="s">
        <v>0</v>
      </c>
      <c r="D12" s="1">
        <f>1+F3*D10</f>
        <v>-82660.74505792873</v>
      </c>
    </row>
    <row r="13" spans="1:4" ht="13.5">
      <c r="A13" t="s">
        <v>51</v>
      </c>
      <c r="C13" t="s">
        <v>28</v>
      </c>
      <c r="D13" s="1">
        <f>D9+F3*D11</f>
        <v>12241.833753</v>
      </c>
    </row>
    <row r="14" spans="1:4" ht="13.5">
      <c r="A14" t="s">
        <v>52</v>
      </c>
      <c r="C14" t="s">
        <v>29</v>
      </c>
      <c r="D14" s="1">
        <f>C7*C1*F2</f>
        <v>29.589065414999997</v>
      </c>
    </row>
    <row r="15" spans="1:4" ht="13.5">
      <c r="A15" t="s">
        <v>53</v>
      </c>
      <c r="C15" t="s">
        <v>30</v>
      </c>
      <c r="D15" s="1">
        <f>C7*C1</f>
        <v>0.0325154565</v>
      </c>
    </row>
    <row r="16" spans="1:4" ht="13.5">
      <c r="A16" t="s">
        <v>54</v>
      </c>
      <c r="C16" t="s">
        <v>31</v>
      </c>
      <c r="D16" s="1">
        <f>D12-D13*D14</f>
        <v>-444885.16477500065</v>
      </c>
    </row>
    <row r="17" spans="1:4" ht="13.5">
      <c r="A17" t="s">
        <v>55</v>
      </c>
      <c r="C17" t="s">
        <v>32</v>
      </c>
      <c r="D17" s="1">
        <f>D13+D12*D14</f>
        <v>-2433612.359018691</v>
      </c>
    </row>
    <row r="18" spans="1:4" ht="13.5">
      <c r="A18" t="s">
        <v>56</v>
      </c>
      <c r="C18" t="s">
        <v>33</v>
      </c>
      <c r="D18" s="1">
        <f>D10-D11*D14-D13*D15</f>
        <v>-411.09334988406374</v>
      </c>
    </row>
    <row r="19" spans="1:4" ht="13.5">
      <c r="A19" t="s">
        <v>57</v>
      </c>
      <c r="C19" t="s">
        <v>34</v>
      </c>
      <c r="D19" s="1">
        <f>D12*D15+D10*D14+D11</f>
        <v>-2891.3674568773467</v>
      </c>
    </row>
    <row r="20" spans="1:4" ht="13.5">
      <c r="A20" t="s">
        <v>58</v>
      </c>
      <c r="C20" t="s">
        <v>36</v>
      </c>
      <c r="D20" s="1">
        <f>F1*D18+D16</f>
        <v>-4555818.663615638</v>
      </c>
    </row>
    <row r="21" spans="1:4" ht="13.5">
      <c r="A21" t="s">
        <v>59</v>
      </c>
      <c r="C21" t="s">
        <v>37</v>
      </c>
      <c r="D21" s="1">
        <f>D17+F1*D19</f>
        <v>-31347286.927792158</v>
      </c>
    </row>
    <row r="22" spans="1:4" ht="13.5">
      <c r="A22" t="s">
        <v>60</v>
      </c>
      <c r="C22" t="s">
        <v>38</v>
      </c>
      <c r="D22" s="1">
        <f>1+F3*D10</f>
        <v>-82660.74505792873</v>
      </c>
    </row>
    <row r="23" spans="1:4" ht="13.5">
      <c r="A23" t="s">
        <v>61</v>
      </c>
      <c r="C23" t="s">
        <v>39</v>
      </c>
      <c r="D23" s="1">
        <f>F3*D11+D9</f>
        <v>12241.833753</v>
      </c>
    </row>
    <row r="24" spans="1:4" ht="13.5">
      <c r="A24" t="s">
        <v>62</v>
      </c>
      <c r="C24" t="s">
        <v>40</v>
      </c>
      <c r="D24" s="1">
        <f>D16-D9*D17</f>
        <v>23715623917.342705</v>
      </c>
    </row>
    <row r="25" spans="1:4" ht="13.5">
      <c r="A25" t="s">
        <v>63</v>
      </c>
      <c r="C25" t="s">
        <v>41</v>
      </c>
      <c r="D25" s="1">
        <f>D17+D9*D16</f>
        <v>-4337933938.825662</v>
      </c>
    </row>
    <row r="26" spans="1:4" ht="13.5">
      <c r="A26" t="s">
        <v>64</v>
      </c>
      <c r="C26" t="s">
        <v>42</v>
      </c>
      <c r="D26" s="1">
        <f>D20*D22-D21*D23</f>
        <v>760335640260.9076</v>
      </c>
    </row>
    <row r="27" spans="1:4" ht="13.5">
      <c r="A27" t="s">
        <v>65</v>
      </c>
      <c r="C27" t="s">
        <v>70</v>
      </c>
      <c r="D27" s="1">
        <f>D21*D22+D20*D23</f>
        <v>2535418518307.172</v>
      </c>
    </row>
    <row r="28" spans="1:4" ht="13.5">
      <c r="A28" t="s">
        <v>66</v>
      </c>
      <c r="C28" t="s">
        <v>13</v>
      </c>
      <c r="D28" s="1">
        <f>-C7*C3*F4*D25</f>
        <v>42274086656679.21</v>
      </c>
    </row>
    <row r="29" spans="1:4" ht="13.5">
      <c r="A29" t="s">
        <v>67</v>
      </c>
      <c r="C29" t="s">
        <v>14</v>
      </c>
      <c r="D29" s="1">
        <f>C7*C3*F4*D24</f>
        <v>231113787055587.44</v>
      </c>
    </row>
    <row r="30" spans="1:4" ht="13.5">
      <c r="A30" t="s">
        <v>68</v>
      </c>
      <c r="C30" t="s">
        <v>15</v>
      </c>
      <c r="D30" s="1">
        <f>D26-C7*C3*F4*D27</f>
        <v>-24707431090364344</v>
      </c>
    </row>
    <row r="31" spans="1:4" ht="13.5">
      <c r="A31" t="s">
        <v>69</v>
      </c>
      <c r="C31" t="s">
        <v>16</v>
      </c>
      <c r="D31" s="1">
        <f>D27+C7*C3*F4*D26</f>
        <v>7412167560877002</v>
      </c>
    </row>
    <row r="32" spans="1:4" ht="13.5">
      <c r="A32" t="s">
        <v>18</v>
      </c>
      <c r="D32" s="1">
        <f>+SQRT(D28*D28+D29*D29)</f>
        <v>234948251684986.66</v>
      </c>
    </row>
    <row r="33" spans="1:4" ht="13.5">
      <c r="A33" t="s">
        <v>19</v>
      </c>
      <c r="D33" s="1">
        <f>+SQRT(D30*D30+D31*D31)</f>
        <v>25795297614790570</v>
      </c>
    </row>
    <row r="34" spans="1:4" ht="13.5">
      <c r="A34" t="s">
        <v>20</v>
      </c>
      <c r="C34" t="s">
        <v>17</v>
      </c>
      <c r="D34" s="1">
        <f>20*LOG(D32/D33)</f>
        <v>-40.81136650542697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12000</v>
      </c>
      <c r="D6" t="s">
        <v>11</v>
      </c>
    </row>
    <row r="7" spans="2:3" ht="13.5">
      <c r="B7" t="s">
        <v>12</v>
      </c>
      <c r="C7">
        <f>2*3.14159*C6</f>
        <v>75398.16</v>
      </c>
    </row>
    <row r="9" spans="1:4" ht="13.5">
      <c r="A9" t="s">
        <v>47</v>
      </c>
      <c r="C9" t="s">
        <v>25</v>
      </c>
      <c r="D9" s="1">
        <f>C7*C3*F4</f>
        <v>7796.169744000001</v>
      </c>
    </row>
    <row r="10" spans="1:4" ht="13.5">
      <c r="A10" t="s">
        <v>48</v>
      </c>
      <c r="C10" t="s">
        <v>26</v>
      </c>
      <c r="D10" s="1">
        <f>-C7*C7*C2*C3*F4</f>
        <v>-4.408626403089533</v>
      </c>
    </row>
    <row r="11" spans="1:4" ht="13.5">
      <c r="A11" t="s">
        <v>49</v>
      </c>
      <c r="C11" t="s">
        <v>27</v>
      </c>
      <c r="D11" s="1">
        <f>C7*(C2+C3)</f>
        <v>0.1664414382</v>
      </c>
    </row>
    <row r="12" spans="1:4" ht="13.5">
      <c r="A12" t="s">
        <v>50</v>
      </c>
      <c r="C12" t="s">
        <v>0</v>
      </c>
      <c r="D12" s="1">
        <f>1+F3*D10</f>
        <v>-52902.5168370744</v>
      </c>
    </row>
    <row r="13" spans="1:4" ht="13.5">
      <c r="A13" t="s">
        <v>51</v>
      </c>
      <c r="C13" t="s">
        <v>28</v>
      </c>
      <c r="D13" s="1">
        <f>D9+F3*D11</f>
        <v>9793.4670024</v>
      </c>
    </row>
    <row r="14" spans="1:4" ht="13.5">
      <c r="A14" t="s">
        <v>52</v>
      </c>
      <c r="C14" t="s">
        <v>29</v>
      </c>
      <c r="D14" s="1">
        <f>C7*C1*F2</f>
        <v>23.671252331999998</v>
      </c>
    </row>
    <row r="15" spans="1:4" ht="13.5">
      <c r="A15" t="s">
        <v>53</v>
      </c>
      <c r="C15" t="s">
        <v>30</v>
      </c>
      <c r="D15" s="1">
        <f>C7*C1</f>
        <v>0.0260123652</v>
      </c>
    </row>
    <row r="16" spans="1:4" ht="13.5">
      <c r="A16" t="s">
        <v>54</v>
      </c>
      <c r="C16" t="s">
        <v>31</v>
      </c>
      <c r="D16" s="1">
        <f>D12-D13*D14</f>
        <v>-284726.14545600046</v>
      </c>
    </row>
    <row r="17" spans="1:4" ht="13.5">
      <c r="A17" t="s">
        <v>55</v>
      </c>
      <c r="C17" t="s">
        <v>32</v>
      </c>
      <c r="D17" s="1">
        <f>D13+D12*D14</f>
        <v>-1242475.3580458665</v>
      </c>
    </row>
    <row r="18" spans="1:4" ht="13.5">
      <c r="A18" t="s">
        <v>56</v>
      </c>
      <c r="C18" t="s">
        <v>33</v>
      </c>
      <c r="D18" s="1">
        <f>D10-D11*D14-D13*D15</f>
        <v>-263.0997439258008</v>
      </c>
    </row>
    <row r="19" spans="1:4" ht="13.5">
      <c r="A19" t="s">
        <v>57</v>
      </c>
      <c r="C19" t="s">
        <v>34</v>
      </c>
      <c r="D19" s="1">
        <f>D12*D15+D10*D14+D11</f>
        <v>-1480.3108545519779</v>
      </c>
    </row>
    <row r="20" spans="1:4" ht="13.5">
      <c r="A20" t="s">
        <v>58</v>
      </c>
      <c r="C20" t="s">
        <v>36</v>
      </c>
      <c r="D20" s="1">
        <f>F1*D18+D16</f>
        <v>-2915723.5847140085</v>
      </c>
    </row>
    <row r="21" spans="1:4" ht="13.5">
      <c r="A21" t="s">
        <v>59</v>
      </c>
      <c r="C21" t="s">
        <v>37</v>
      </c>
      <c r="D21" s="1">
        <f>D17+F1*D19</f>
        <v>-16045583.903565645</v>
      </c>
    </row>
    <row r="22" spans="1:4" ht="13.5">
      <c r="A22" t="s">
        <v>60</v>
      </c>
      <c r="C22" t="s">
        <v>38</v>
      </c>
      <c r="D22" s="1">
        <f>1+F3*D10</f>
        <v>-52902.5168370744</v>
      </c>
    </row>
    <row r="23" spans="1:4" ht="13.5">
      <c r="A23" t="s">
        <v>61</v>
      </c>
      <c r="C23" t="s">
        <v>39</v>
      </c>
      <c r="D23" s="1">
        <f>F3*D11+D9</f>
        <v>9793.4670024</v>
      </c>
    </row>
    <row r="24" spans="1:4" ht="13.5">
      <c r="A24" t="s">
        <v>62</v>
      </c>
      <c r="C24" t="s">
        <v>40</v>
      </c>
      <c r="D24" s="1">
        <f>D16-D9*D17</f>
        <v>9686264067.917295</v>
      </c>
    </row>
    <row r="25" spans="1:4" ht="13.5">
      <c r="A25" t="s">
        <v>63</v>
      </c>
      <c r="C25" t="s">
        <v>41</v>
      </c>
      <c r="D25" s="1">
        <f>D17+D9*D16</f>
        <v>-2221015835.8878603</v>
      </c>
    </row>
    <row r="26" spans="1:4" ht="13.5">
      <c r="A26" t="s">
        <v>64</v>
      </c>
      <c r="C26" t="s">
        <v>42</v>
      </c>
      <c r="D26" s="1">
        <f>D20*D22-D21*D23</f>
        <v>311391012526.3985</v>
      </c>
    </row>
    <row r="27" spans="1:4" ht="13.5">
      <c r="A27" t="s">
        <v>65</v>
      </c>
      <c r="C27" t="s">
        <v>70</v>
      </c>
      <c r="D27" s="1">
        <f>D21*D22+D20*D23</f>
        <v>820296729904.0554</v>
      </c>
    </row>
    <row r="28" spans="1:4" ht="13.5">
      <c r="A28" t="s">
        <v>66</v>
      </c>
      <c r="C28" t="s">
        <v>13</v>
      </c>
      <c r="D28" s="1">
        <f>-C7*C3*F4*D25</f>
        <v>17315416460693.807</v>
      </c>
    </row>
    <row r="29" spans="1:4" ht="13.5">
      <c r="A29" t="s">
        <v>67</v>
      </c>
      <c r="C29" t="s">
        <v>14</v>
      </c>
      <c r="D29" s="1">
        <f>C7*C3*F4*D24</f>
        <v>75515758858691.19</v>
      </c>
    </row>
    <row r="30" spans="1:4" ht="13.5">
      <c r="A30" t="s">
        <v>68</v>
      </c>
      <c r="C30" t="s">
        <v>15</v>
      </c>
      <c r="D30" s="1">
        <f>D26-C7*C3*F4*D27</f>
        <v>-6394861155767611</v>
      </c>
    </row>
    <row r="31" spans="1:4" ht="13.5">
      <c r="A31" t="s">
        <v>69</v>
      </c>
      <c r="C31" t="s">
        <v>16</v>
      </c>
      <c r="D31" s="1">
        <f>D27+C7*C3*F4*D26</f>
        <v>2428477487141737</v>
      </c>
    </row>
    <row r="32" spans="1:4" ht="13.5">
      <c r="A32" t="s">
        <v>18</v>
      </c>
      <c r="D32" s="1">
        <f>+SQRT(D28*D28+D29*D29)</f>
        <v>77475502471499.1</v>
      </c>
    </row>
    <row r="33" spans="1:4" ht="13.5">
      <c r="A33" t="s">
        <v>19</v>
      </c>
      <c r="D33" s="1">
        <f>+SQRT(D30*D30+D31*D31)</f>
        <v>6840449700648321</v>
      </c>
    </row>
    <row r="34" spans="1:4" ht="13.5">
      <c r="A34" t="s">
        <v>20</v>
      </c>
      <c r="C34" t="s">
        <v>17</v>
      </c>
      <c r="D34" s="1">
        <f>20*LOG(D32/D33)</f>
        <v>-38.91840504439264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10000</v>
      </c>
      <c r="D6" t="s">
        <v>11</v>
      </c>
    </row>
    <row r="7" spans="2:3" ht="13.5">
      <c r="B7" t="s">
        <v>12</v>
      </c>
      <c r="C7">
        <f>2*3.14159*C6</f>
        <v>62831.799999999996</v>
      </c>
    </row>
    <row r="9" spans="1:4" ht="13.5">
      <c r="A9" t="s">
        <v>47</v>
      </c>
      <c r="C9" t="s">
        <v>25</v>
      </c>
      <c r="D9" s="1">
        <f>C7*C3*F4</f>
        <v>6496.80812</v>
      </c>
    </row>
    <row r="10" spans="1:4" ht="13.5">
      <c r="A10" t="s">
        <v>48</v>
      </c>
      <c r="C10" t="s">
        <v>26</v>
      </c>
      <c r="D10" s="1">
        <f>-C7*C7*C2*C3*F4</f>
        <v>-3.0615461132566195</v>
      </c>
    </row>
    <row r="11" spans="1:4" ht="13.5">
      <c r="A11" t="s">
        <v>49</v>
      </c>
      <c r="C11" t="s">
        <v>27</v>
      </c>
      <c r="D11" s="1">
        <f>C7*(C2+C3)</f>
        <v>0.13870119849999998</v>
      </c>
    </row>
    <row r="12" spans="1:4" ht="13.5">
      <c r="A12" t="s">
        <v>50</v>
      </c>
      <c r="C12" t="s">
        <v>0</v>
      </c>
      <c r="D12" s="1">
        <f>1+F3*D10</f>
        <v>-36737.55335907944</v>
      </c>
    </row>
    <row r="13" spans="1:4" ht="13.5">
      <c r="A13" t="s">
        <v>51</v>
      </c>
      <c r="C13" t="s">
        <v>28</v>
      </c>
      <c r="D13" s="1">
        <f>D9+F3*D11</f>
        <v>8161.222502</v>
      </c>
    </row>
    <row r="14" spans="1:4" ht="13.5">
      <c r="A14" t="s">
        <v>52</v>
      </c>
      <c r="C14" t="s">
        <v>29</v>
      </c>
      <c r="D14" s="1">
        <f>C7*C1*F2</f>
        <v>19.726043609999998</v>
      </c>
    </row>
    <row r="15" spans="1:4" ht="13.5">
      <c r="A15" t="s">
        <v>53</v>
      </c>
      <c r="C15" t="s">
        <v>30</v>
      </c>
      <c r="D15" s="1">
        <f>C7*C1</f>
        <v>0.021676970999999996</v>
      </c>
    </row>
    <row r="16" spans="1:4" ht="13.5">
      <c r="A16" t="s">
        <v>54</v>
      </c>
      <c r="C16" t="s">
        <v>31</v>
      </c>
      <c r="D16" s="1">
        <f>D12-D13*D14</f>
        <v>-197726.18434444471</v>
      </c>
    </row>
    <row r="17" spans="1:4" ht="13.5">
      <c r="A17" t="s">
        <v>55</v>
      </c>
      <c r="C17" t="s">
        <v>32</v>
      </c>
      <c r="D17" s="1">
        <f>D13+D12*D14</f>
        <v>-716525.3571839029</v>
      </c>
    </row>
    <row r="18" spans="1:4" ht="13.5">
      <c r="A18" t="s">
        <v>56</v>
      </c>
      <c r="C18" t="s">
        <v>33</v>
      </c>
      <c r="D18" s="1">
        <f>D10-D11*D14-D13*D15</f>
        <v>-182.7081555040283</v>
      </c>
    </row>
    <row r="19" spans="1:4" ht="13.5">
      <c r="A19" t="s">
        <v>57</v>
      </c>
      <c r="C19" t="s">
        <v>34</v>
      </c>
      <c r="D19" s="1">
        <f>D12*D15+D10*D14+D11</f>
        <v>-856.6123697213434</v>
      </c>
    </row>
    <row r="20" spans="1:4" ht="13.5">
      <c r="A20" t="s">
        <v>58</v>
      </c>
      <c r="C20" t="s">
        <v>36</v>
      </c>
      <c r="D20" s="1">
        <f>F1*D18+D16</f>
        <v>-2024807.7393847276</v>
      </c>
    </row>
    <row r="21" spans="1:4" ht="13.5">
      <c r="A21" t="s">
        <v>59</v>
      </c>
      <c r="C21" t="s">
        <v>37</v>
      </c>
      <c r="D21" s="1">
        <f>D17+F1*D19</f>
        <v>-9282649.054397337</v>
      </c>
    </row>
    <row r="22" spans="1:4" ht="13.5">
      <c r="A22" t="s">
        <v>60</v>
      </c>
      <c r="C22" t="s">
        <v>38</v>
      </c>
      <c r="D22" s="1">
        <f>1+F3*D10</f>
        <v>-36737.55335907944</v>
      </c>
    </row>
    <row r="23" spans="1:4" ht="13.5">
      <c r="A23" t="s">
        <v>61</v>
      </c>
      <c r="C23" t="s">
        <v>39</v>
      </c>
      <c r="D23" s="1">
        <f>F3*D11+D9</f>
        <v>8161.222502</v>
      </c>
    </row>
    <row r="24" spans="1:4" ht="13.5">
      <c r="A24" t="s">
        <v>62</v>
      </c>
      <c r="C24" t="s">
        <v>40</v>
      </c>
      <c r="D24" s="1">
        <f>D16-D9*D17</f>
        <v>4654930032.553936</v>
      </c>
    </row>
    <row r="25" spans="1:4" ht="13.5">
      <c r="A25" t="s">
        <v>63</v>
      </c>
      <c r="C25" t="s">
        <v>41</v>
      </c>
      <c r="D25" s="1">
        <f>D17+D9*D16</f>
        <v>-1285305605.3427892</v>
      </c>
    </row>
    <row r="26" spans="1:4" ht="13.5">
      <c r="A26" t="s">
        <v>64</v>
      </c>
      <c r="C26" t="s">
        <v>42</v>
      </c>
      <c r="D26" s="1">
        <f>D20*D22-D21*D23</f>
        <v>150144246708.44</v>
      </c>
    </row>
    <row r="27" spans="1:4" ht="13.5">
      <c r="A27" t="s">
        <v>65</v>
      </c>
      <c r="C27" t="s">
        <v>70</v>
      </c>
      <c r="D27" s="1">
        <f>D21*D22+D20*D23</f>
        <v>324496908464.6401</v>
      </c>
    </row>
    <row r="28" spans="1:4" ht="13.5">
      <c r="A28" t="s">
        <v>66</v>
      </c>
      <c r="C28" t="s">
        <v>13</v>
      </c>
      <c r="D28" s="1">
        <f>-C7*C3*F4*D25</f>
        <v>8350383893472.548</v>
      </c>
    </row>
    <row r="29" spans="1:4" ht="13.5">
      <c r="A29" t="s">
        <v>67</v>
      </c>
      <c r="C29" t="s">
        <v>14</v>
      </c>
      <c r="D29" s="1">
        <f>C7*C3*F4*D24</f>
        <v>30242187233528.273</v>
      </c>
    </row>
    <row r="30" spans="1:4" ht="13.5">
      <c r="A30" t="s">
        <v>68</v>
      </c>
      <c r="C30" t="s">
        <v>15</v>
      </c>
      <c r="D30" s="1">
        <f>D26-C7*C3*F4*D27</f>
        <v>-2108044005581261.8</v>
      </c>
    </row>
    <row r="31" spans="1:4" ht="13.5">
      <c r="A31" t="s">
        <v>69</v>
      </c>
      <c r="C31" t="s">
        <v>16</v>
      </c>
      <c r="D31" s="1">
        <f>D27+C7*C3*F4*D26</f>
        <v>975782858095140.9</v>
      </c>
    </row>
    <row r="32" spans="1:4" ht="13.5">
      <c r="A32" t="s">
        <v>18</v>
      </c>
      <c r="D32" s="1">
        <f>+SQRT(D28*D28+D29*D29)</f>
        <v>31373855354994.965</v>
      </c>
    </row>
    <row r="33" spans="1:4" ht="13.5">
      <c r="A33" t="s">
        <v>19</v>
      </c>
      <c r="D33" s="1">
        <f>+SQRT(D30*D30+D31*D31)</f>
        <v>2322929554596827</v>
      </c>
    </row>
    <row r="34" spans="1:4" ht="13.5">
      <c r="A34" t="s">
        <v>20</v>
      </c>
      <c r="C34" t="s">
        <v>17</v>
      </c>
      <c r="D34" s="1">
        <f>20*LOG(D32/D33)</f>
        <v>-37.38936299159207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8000</v>
      </c>
      <c r="D6" t="s">
        <v>11</v>
      </c>
    </row>
    <row r="7" spans="2:3" ht="13.5">
      <c r="B7" t="s">
        <v>12</v>
      </c>
      <c r="C7">
        <f>2*3.14159*C6</f>
        <v>50265.439999999995</v>
      </c>
    </row>
    <row r="9" spans="1:4" ht="13.5">
      <c r="A9" t="s">
        <v>47</v>
      </c>
      <c r="C9" t="s">
        <v>25</v>
      </c>
      <c r="D9" s="1">
        <f>C7*C3*F4</f>
        <v>5197.446496</v>
      </c>
    </row>
    <row r="10" spans="1:4" ht="13.5">
      <c r="A10" t="s">
        <v>48</v>
      </c>
      <c r="C10" t="s">
        <v>26</v>
      </c>
      <c r="D10" s="1">
        <f>-C7*C7*C2*C3*F4</f>
        <v>-1.9593895124842364</v>
      </c>
    </row>
    <row r="11" spans="1:4" ht="13.5">
      <c r="A11" t="s">
        <v>49</v>
      </c>
      <c r="C11" t="s">
        <v>27</v>
      </c>
      <c r="D11" s="1">
        <f>C7*(C2+C3)</f>
        <v>0.1109609588</v>
      </c>
    </row>
    <row r="12" spans="1:4" ht="13.5">
      <c r="A12" t="s">
        <v>50</v>
      </c>
      <c r="C12" t="s">
        <v>0</v>
      </c>
      <c r="D12" s="1">
        <f>1+F3*D10</f>
        <v>-23511.67414981084</v>
      </c>
    </row>
    <row r="13" spans="1:4" ht="13.5">
      <c r="A13" t="s">
        <v>51</v>
      </c>
      <c r="C13" t="s">
        <v>28</v>
      </c>
      <c r="D13" s="1">
        <f>D9+F3*D11</f>
        <v>6528.9780015999995</v>
      </c>
    </row>
    <row r="14" spans="1:4" ht="13.5">
      <c r="A14" t="s">
        <v>52</v>
      </c>
      <c r="C14" t="s">
        <v>29</v>
      </c>
      <c r="D14" s="1">
        <f>C7*C1*F2</f>
        <v>15.780834887999998</v>
      </c>
    </row>
    <row r="15" spans="1:4" ht="13.5">
      <c r="A15" t="s">
        <v>53</v>
      </c>
      <c r="C15" t="s">
        <v>30</v>
      </c>
      <c r="D15" s="1">
        <f>C7*C1</f>
        <v>0.017341576799999998</v>
      </c>
    </row>
    <row r="16" spans="1:4" ht="13.5">
      <c r="A16" t="s">
        <v>54</v>
      </c>
      <c r="C16" t="s">
        <v>31</v>
      </c>
      <c r="D16" s="1">
        <f>D12-D13*D14</f>
        <v>-126544.39798044463</v>
      </c>
    </row>
    <row r="17" spans="1:4" ht="13.5">
      <c r="A17" t="s">
        <v>55</v>
      </c>
      <c r="C17" t="s">
        <v>32</v>
      </c>
      <c r="D17" s="1">
        <f>D13+D12*D14</f>
        <v>-364504.86969702254</v>
      </c>
    </row>
    <row r="18" spans="1:4" ht="13.5">
      <c r="A18" t="s">
        <v>56</v>
      </c>
      <c r="C18" t="s">
        <v>33</v>
      </c>
      <c r="D18" s="1">
        <f>D10-D11*D14-D13*D15</f>
        <v>-116.93321952257811</v>
      </c>
    </row>
    <row r="19" spans="1:4" ht="13.5">
      <c r="A19" t="s">
        <v>57</v>
      </c>
      <c r="C19" t="s">
        <v>34</v>
      </c>
      <c r="D19" s="1">
        <f>D12*D15+D10*D14+D11</f>
        <v>-438.5393443845119</v>
      </c>
    </row>
    <row r="20" spans="1:4" ht="13.5">
      <c r="A20" t="s">
        <v>58</v>
      </c>
      <c r="C20" t="s">
        <v>36</v>
      </c>
      <c r="D20" s="1">
        <f>F1*D18+D16</f>
        <v>-1295876.5932062257</v>
      </c>
    </row>
    <row r="21" spans="1:4" ht="13.5">
      <c r="A21" t="s">
        <v>59</v>
      </c>
      <c r="C21" t="s">
        <v>37</v>
      </c>
      <c r="D21" s="1">
        <f>D17+F1*D19</f>
        <v>-4749898.313542141</v>
      </c>
    </row>
    <row r="22" spans="1:4" ht="13.5">
      <c r="A22" t="s">
        <v>60</v>
      </c>
      <c r="C22" t="s">
        <v>38</v>
      </c>
      <c r="D22" s="1">
        <f>1+F3*D10</f>
        <v>-23511.67414981084</v>
      </c>
    </row>
    <row r="23" spans="1:4" ht="13.5">
      <c r="A23" t="s">
        <v>61</v>
      </c>
      <c r="C23" t="s">
        <v>39</v>
      </c>
      <c r="D23" s="1">
        <f>F3*D11+D9</f>
        <v>6528.9780015999995</v>
      </c>
    </row>
    <row r="24" spans="1:4" ht="13.5">
      <c r="A24" t="s">
        <v>62</v>
      </c>
      <c r="C24" t="s">
        <v>40</v>
      </c>
      <c r="D24" s="1">
        <f>D16-D9*D17</f>
        <v>1894368013.3837457</v>
      </c>
    </row>
    <row r="25" spans="1:4" ht="13.5">
      <c r="A25" t="s">
        <v>63</v>
      </c>
      <c r="C25" t="s">
        <v>41</v>
      </c>
      <c r="D25" s="1">
        <f>D17+D9*D16</f>
        <v>-658072242.7415884</v>
      </c>
    </row>
    <row r="26" spans="1:4" ht="13.5">
      <c r="A26" t="s">
        <v>64</v>
      </c>
      <c r="C26" t="s">
        <v>42</v>
      </c>
      <c r="D26" s="1">
        <f>D20*D22-D21*D23</f>
        <v>61480209796.785324</v>
      </c>
    </row>
    <row r="27" spans="1:4" ht="13.5">
      <c r="A27" t="s">
        <v>65</v>
      </c>
      <c r="C27" t="s">
        <v>70</v>
      </c>
      <c r="D27" s="1">
        <f>D21*D22+D20*D23</f>
        <v>103217311622.90704</v>
      </c>
    </row>
    <row r="28" spans="1:4" ht="13.5">
      <c r="A28" t="s">
        <v>66</v>
      </c>
      <c r="C28" t="s">
        <v>13</v>
      </c>
      <c r="D28" s="1">
        <f>-C7*C3*F4*D25</f>
        <v>3420295272152.1294</v>
      </c>
    </row>
    <row r="29" spans="1:4" ht="13.5">
      <c r="A29" t="s">
        <v>67</v>
      </c>
      <c r="C29" t="s">
        <v>14</v>
      </c>
      <c r="D29" s="1">
        <f>C7*C3*F4*D24</f>
        <v>9845876393295.83</v>
      </c>
    </row>
    <row r="30" spans="1:4" ht="13.5">
      <c r="A30" t="s">
        <v>68</v>
      </c>
      <c r="C30" t="s">
        <v>15</v>
      </c>
      <c r="D30" s="1">
        <f>D26-C7*C3*F4*D27</f>
        <v>-536404974411221.44</v>
      </c>
    </row>
    <row r="31" spans="1:4" ht="13.5">
      <c r="A31" t="s">
        <v>69</v>
      </c>
      <c r="C31" t="s">
        <v>16</v>
      </c>
      <c r="D31" s="1">
        <f>D27+C7*C3*F4*D26</f>
        <v>319643318293269.7</v>
      </c>
    </row>
    <row r="32" spans="1:4" ht="13.5">
      <c r="A32" t="s">
        <v>18</v>
      </c>
      <c r="D32" s="1">
        <f>+SQRT(D28*D28+D29*D29)</f>
        <v>10423037067034.076</v>
      </c>
    </row>
    <row r="33" spans="1:4" ht="13.5">
      <c r="A33" t="s">
        <v>19</v>
      </c>
      <c r="D33" s="1">
        <f>+SQRT(D30*D30+D31*D31)</f>
        <v>624421450226236</v>
      </c>
    </row>
    <row r="34" spans="1:4" ht="13.5">
      <c r="A34" t="s">
        <v>20</v>
      </c>
      <c r="C34" t="s">
        <v>17</v>
      </c>
      <c r="D34" s="1">
        <f>20*LOG(D32/D33)</f>
        <v>-35.54967062734358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1" sqref="C1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4000</v>
      </c>
      <c r="D6" t="s">
        <v>11</v>
      </c>
    </row>
    <row r="7" spans="2:3" ht="13.5">
      <c r="B7" t="s">
        <v>12</v>
      </c>
      <c r="C7">
        <f>2*3.14159*C6</f>
        <v>25132.719999999998</v>
      </c>
    </row>
    <row r="9" spans="1:4" ht="13.5">
      <c r="A9" t="s">
        <v>47</v>
      </c>
      <c r="C9" t="s">
        <v>25</v>
      </c>
      <c r="D9" s="1">
        <f>C7*C3*F4</f>
        <v>2598.723248</v>
      </c>
    </row>
    <row r="10" spans="1:4" ht="13.5">
      <c r="A10" t="s">
        <v>48</v>
      </c>
      <c r="C10" t="s">
        <v>26</v>
      </c>
      <c r="D10" s="1">
        <f>-C7*C7*C2*C3*F4</f>
        <v>-0.4898473781210591</v>
      </c>
    </row>
    <row r="11" spans="1:4" ht="13.5">
      <c r="A11" t="s">
        <v>49</v>
      </c>
      <c r="C11" t="s">
        <v>27</v>
      </c>
      <c r="D11" s="1">
        <f>C7*(C2+C3)</f>
        <v>0.0554804794</v>
      </c>
    </row>
    <row r="12" spans="1:4" ht="13.5">
      <c r="A12" t="s">
        <v>50</v>
      </c>
      <c r="C12" t="s">
        <v>0</v>
      </c>
      <c r="D12" s="1">
        <f>1+F3*D10</f>
        <v>-5877.16853745271</v>
      </c>
    </row>
    <row r="13" spans="1:4" ht="13.5">
      <c r="A13" t="s">
        <v>51</v>
      </c>
      <c r="C13" t="s">
        <v>28</v>
      </c>
      <c r="D13" s="1">
        <f>D9+F3*D11</f>
        <v>3264.4890007999998</v>
      </c>
    </row>
    <row r="14" spans="1:4" ht="13.5">
      <c r="A14" t="s">
        <v>52</v>
      </c>
      <c r="C14" t="s">
        <v>29</v>
      </c>
      <c r="D14" s="1">
        <f>C7*C1*F2</f>
        <v>7.890417443999999</v>
      </c>
    </row>
    <row r="15" spans="1:4" ht="13.5">
      <c r="A15" t="s">
        <v>53</v>
      </c>
      <c r="C15" t="s">
        <v>30</v>
      </c>
      <c r="D15" s="1">
        <f>C7*C1</f>
        <v>0.008670788399999999</v>
      </c>
    </row>
    <row r="16" spans="1:4" ht="13.5">
      <c r="A16" t="s">
        <v>54</v>
      </c>
      <c r="C16" t="s">
        <v>31</v>
      </c>
      <c r="D16" s="1">
        <f>D12-D13*D14</f>
        <v>-31635.349495111157</v>
      </c>
    </row>
    <row r="17" spans="1:4" ht="13.5">
      <c r="A17" t="s">
        <v>55</v>
      </c>
      <c r="C17" t="s">
        <v>32</v>
      </c>
      <c r="D17" s="1">
        <f>D13+D12*D14</f>
        <v>-43108.82414844482</v>
      </c>
    </row>
    <row r="18" spans="1:4" ht="13.5">
      <c r="A18" t="s">
        <v>56</v>
      </c>
      <c r="C18" t="s">
        <v>33</v>
      </c>
      <c r="D18" s="1">
        <f>D10-D11*D14-D13*D15</f>
        <v>-29.23330488064453</v>
      </c>
    </row>
    <row r="19" spans="1:4" ht="13.5">
      <c r="A19" t="s">
        <v>57</v>
      </c>
      <c r="C19" t="s">
        <v>34</v>
      </c>
      <c r="D19" s="1">
        <f>D12*D15+D10*D14+D11</f>
        <v>-54.769304597213974</v>
      </c>
    </row>
    <row r="20" spans="1:4" ht="13.5">
      <c r="A20" t="s">
        <v>58</v>
      </c>
      <c r="C20" t="s">
        <v>36</v>
      </c>
      <c r="D20" s="1">
        <f>F1*D18+D16</f>
        <v>-323968.3983015564</v>
      </c>
    </row>
    <row r="21" spans="1:4" ht="13.5">
      <c r="A21" t="s">
        <v>59</v>
      </c>
      <c r="C21" t="s">
        <v>37</v>
      </c>
      <c r="D21" s="1">
        <f>D17+F1*D19</f>
        <v>-590801.8701205845</v>
      </c>
    </row>
    <row r="22" spans="1:4" ht="13.5">
      <c r="A22" t="s">
        <v>60</v>
      </c>
      <c r="C22" t="s">
        <v>38</v>
      </c>
      <c r="D22" s="1">
        <f>1+F3*D10</f>
        <v>-5877.16853745271</v>
      </c>
    </row>
    <row r="23" spans="1:4" ht="13.5">
      <c r="A23" t="s">
        <v>61</v>
      </c>
      <c r="C23" t="s">
        <v>39</v>
      </c>
      <c r="D23" s="1">
        <f>F3*D11+D9</f>
        <v>3264.4890007999998</v>
      </c>
    </row>
    <row r="24" spans="1:4" ht="13.5">
      <c r="A24" t="s">
        <v>62</v>
      </c>
      <c r="C24" t="s">
        <v>40</v>
      </c>
      <c r="D24" s="1">
        <f>D16-D9*D17</f>
        <v>111996268.15901224</v>
      </c>
    </row>
    <row r="25" spans="1:4" ht="13.5">
      <c r="A25" t="s">
        <v>63</v>
      </c>
      <c r="C25" t="s">
        <v>41</v>
      </c>
      <c r="D25" s="1">
        <f>D17+D9*D16</f>
        <v>-82254627.01569887</v>
      </c>
    </row>
    <row r="26" spans="1:4" ht="13.5">
      <c r="A26" t="s">
        <v>64</v>
      </c>
      <c r="C26" t="s">
        <v>42</v>
      </c>
      <c r="D26" s="1">
        <f>D20*D22-D21*D23</f>
        <v>3832683084.2875733</v>
      </c>
    </row>
    <row r="27" spans="1:4" ht="13.5">
      <c r="A27" t="s">
        <v>65</v>
      </c>
      <c r="C27" t="s">
        <v>70</v>
      </c>
      <c r="D27" s="1">
        <f>D21*D22+D20*D23</f>
        <v>2414650890.078697</v>
      </c>
    </row>
    <row r="28" spans="1:4" ht="13.5">
      <c r="A28" t="s">
        <v>66</v>
      </c>
      <c r="C28" t="s">
        <v>13</v>
      </c>
      <c r="D28" s="1">
        <f>-C7*C3*F4*D25</f>
        <v>213757011481.26547</v>
      </c>
    </row>
    <row r="29" spans="1:4" ht="13.5">
      <c r="A29" t="s">
        <v>67</v>
      </c>
      <c r="C29" t="s">
        <v>14</v>
      </c>
      <c r="D29" s="1">
        <f>C7*C3*F4*D24</f>
        <v>291047305754.06726</v>
      </c>
    </row>
    <row r="30" spans="1:4" ht="13.5">
      <c r="A30" t="s">
        <v>68</v>
      </c>
      <c r="C30" t="s">
        <v>15</v>
      </c>
      <c r="D30" s="1">
        <f>D26-C7*C3*F4*D27</f>
        <v>-6271176720767.115</v>
      </c>
    </row>
    <row r="31" spans="1:4" ht="13.5">
      <c r="A31" t="s">
        <v>69</v>
      </c>
      <c r="C31" t="s">
        <v>16</v>
      </c>
      <c r="D31" s="1">
        <f>D27+C7*C3*F4*D26</f>
        <v>9962497284244.537</v>
      </c>
    </row>
    <row r="32" spans="1:4" ht="13.5">
      <c r="A32" t="s">
        <v>18</v>
      </c>
      <c r="D32" s="1">
        <f>+SQRT(D28*D28+D29*D29)</f>
        <v>361110224369.3792</v>
      </c>
    </row>
    <row r="33" spans="1:4" ht="13.5">
      <c r="A33" t="s">
        <v>19</v>
      </c>
      <c r="D33" s="1">
        <f>+SQRT(D30*D30+D31*D31)</f>
        <v>11771958613657.762</v>
      </c>
    </row>
    <row r="34" spans="1:4" ht="13.5">
      <c r="A34" t="s">
        <v>20</v>
      </c>
      <c r="C34" t="s">
        <v>17</v>
      </c>
      <c r="D34" s="1">
        <f>20*LOG(D32/D33)</f>
        <v>-30.264178830108946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2" sqref="C12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71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72</v>
      </c>
      <c r="B2" t="s">
        <v>2</v>
      </c>
      <c r="C2" s="1">
        <f>results!F2</f>
        <v>7.5E-09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73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12000</v>
      </c>
      <c r="G3" t="s">
        <v>5</v>
      </c>
    </row>
    <row r="4" spans="1:7" ht="13.5">
      <c r="A4" s="2" t="s">
        <v>74</v>
      </c>
      <c r="E4" t="s">
        <v>9</v>
      </c>
      <c r="F4" s="1">
        <f>results!I4</f>
        <v>47000</v>
      </c>
      <c r="G4" t="s">
        <v>5</v>
      </c>
    </row>
    <row r="5" spans="1:5" ht="13.5">
      <c r="A5" s="2" t="s">
        <v>75</v>
      </c>
      <c r="E5" s="2"/>
    </row>
    <row r="6" spans="2:4" ht="13.5">
      <c r="B6" t="s">
        <v>10</v>
      </c>
      <c r="C6">
        <v>2000</v>
      </c>
      <c r="D6" t="s">
        <v>11</v>
      </c>
    </row>
    <row r="7" spans="2:3" ht="13.5">
      <c r="B7" t="s">
        <v>12</v>
      </c>
      <c r="C7">
        <f>2*3.14159*C6</f>
        <v>12566.359999999999</v>
      </c>
    </row>
    <row r="9" spans="1:4" ht="13.5">
      <c r="A9" t="s">
        <v>47</v>
      </c>
      <c r="C9" t="s">
        <v>25</v>
      </c>
      <c r="D9" s="1">
        <f>C7*C3*F4</f>
        <v>1299.361624</v>
      </c>
    </row>
    <row r="10" spans="1:4" ht="13.5">
      <c r="A10" t="s">
        <v>48</v>
      </c>
      <c r="C10" t="s">
        <v>26</v>
      </c>
      <c r="D10" s="1">
        <f>-C7*C7*C2*C3*F4</f>
        <v>-0.12246184453026478</v>
      </c>
    </row>
    <row r="11" spans="1:4" ht="13.5">
      <c r="A11" t="s">
        <v>49</v>
      </c>
      <c r="C11" t="s">
        <v>27</v>
      </c>
      <c r="D11" s="1">
        <f>C7*(C2+C3)</f>
        <v>0.0277402397</v>
      </c>
    </row>
    <row r="12" spans="1:4" ht="13.5">
      <c r="A12" t="s">
        <v>50</v>
      </c>
      <c r="C12" t="s">
        <v>0</v>
      </c>
      <c r="D12" s="1">
        <f>1+F3*D10</f>
        <v>-1468.5421343631774</v>
      </c>
    </row>
    <row r="13" spans="1:4" ht="13.5">
      <c r="A13" t="s">
        <v>51</v>
      </c>
      <c r="C13" t="s">
        <v>28</v>
      </c>
      <c r="D13" s="1">
        <f>D9+F3*D11</f>
        <v>1632.2445003999999</v>
      </c>
    </row>
    <row r="14" spans="1:4" ht="13.5">
      <c r="A14" t="s">
        <v>52</v>
      </c>
      <c r="C14" t="s">
        <v>29</v>
      </c>
      <c r="D14" s="1">
        <f>C7*C1*F2</f>
        <v>3.9452087219999994</v>
      </c>
    </row>
    <row r="15" spans="1:4" ht="13.5">
      <c r="A15" t="s">
        <v>53</v>
      </c>
      <c r="C15" t="s">
        <v>30</v>
      </c>
      <c r="D15" s="1">
        <f>C7*C1</f>
        <v>0.004335394199999999</v>
      </c>
    </row>
    <row r="16" spans="1:4" ht="13.5">
      <c r="A16" t="s">
        <v>54</v>
      </c>
      <c r="C16" t="s">
        <v>31</v>
      </c>
      <c r="D16" s="1">
        <f>D12-D13*D14</f>
        <v>-7908.087373777789</v>
      </c>
    </row>
    <row r="17" spans="1:4" ht="13.5">
      <c r="A17" t="s">
        <v>55</v>
      </c>
      <c r="C17" t="s">
        <v>32</v>
      </c>
      <c r="D17" s="1">
        <f>D13+D12*D14</f>
        <v>-4161.4607367141025</v>
      </c>
    </row>
    <row r="18" spans="1:4" ht="13.5">
      <c r="A18" t="s">
        <v>56</v>
      </c>
      <c r="C18" t="s">
        <v>33</v>
      </c>
      <c r="D18" s="1">
        <f>D10-D11*D14-D13*D15</f>
        <v>-7.308326220161132</v>
      </c>
    </row>
    <row r="19" spans="1:4" ht="13.5">
      <c r="A19" t="s">
        <v>57</v>
      </c>
      <c r="C19" t="s">
        <v>34</v>
      </c>
      <c r="D19" s="1">
        <f>D12*D15+D10*D14+D11</f>
        <v>-6.822106349226748</v>
      </c>
    </row>
    <row r="20" spans="1:4" ht="13.5">
      <c r="A20" t="s">
        <v>58</v>
      </c>
      <c r="C20" t="s">
        <v>36</v>
      </c>
      <c r="D20" s="1">
        <f>F1*D18+D16</f>
        <v>-80991.3495753891</v>
      </c>
    </row>
    <row r="21" spans="1:4" ht="13.5">
      <c r="A21" t="s">
        <v>59</v>
      </c>
      <c r="C21" t="s">
        <v>37</v>
      </c>
      <c r="D21" s="1">
        <f>D17+F1*D19</f>
        <v>-72382.52422898158</v>
      </c>
    </row>
    <row r="22" spans="1:4" ht="13.5">
      <c r="A22" t="s">
        <v>60</v>
      </c>
      <c r="C22" t="s">
        <v>38</v>
      </c>
      <c r="D22" s="1">
        <f>1+F3*D10</f>
        <v>-1468.5421343631774</v>
      </c>
    </row>
    <row r="23" spans="1:4" ht="13.5">
      <c r="A23" t="s">
        <v>61</v>
      </c>
      <c r="C23" t="s">
        <v>39</v>
      </c>
      <c r="D23" s="1">
        <f>F3*D11+D9</f>
        <v>1632.2445003999999</v>
      </c>
    </row>
    <row r="24" spans="1:4" ht="13.5">
      <c r="A24" t="s">
        <v>62</v>
      </c>
      <c r="C24" t="s">
        <v>40</v>
      </c>
      <c r="D24" s="1">
        <f>D16-D9*D17</f>
        <v>5399334.293695294</v>
      </c>
    </row>
    <row r="25" spans="1:4" ht="13.5">
      <c r="A25" t="s">
        <v>63</v>
      </c>
      <c r="C25" t="s">
        <v>41</v>
      </c>
      <c r="D25" s="1">
        <f>D17+D9*D16</f>
        <v>-10279626.713462517</v>
      </c>
    </row>
    <row r="26" spans="1:4" ht="13.5">
      <c r="A26" t="s">
        <v>64</v>
      </c>
      <c r="C26" t="s">
        <v>42</v>
      </c>
      <c r="D26" s="1">
        <f>D20*D22-D21*D23</f>
        <v>237085186.46822107</v>
      </c>
    </row>
    <row r="27" spans="1:4" ht="13.5">
      <c r="A27" t="s">
        <v>65</v>
      </c>
      <c r="C27" t="s">
        <v>70</v>
      </c>
      <c r="D27" s="1">
        <f>D21*D22+D20*D23</f>
        <v>-25900898.302579716</v>
      </c>
    </row>
    <row r="28" spans="1:4" ht="13.5">
      <c r="A28" t="s">
        <v>66</v>
      </c>
      <c r="C28" t="s">
        <v>13</v>
      </c>
      <c r="D28" s="1">
        <f>-C7*C3*F4*D25</f>
        <v>13356952460.518436</v>
      </c>
    </row>
    <row r="29" spans="1:4" ht="13.5">
      <c r="A29" t="s">
        <v>67</v>
      </c>
      <c r="C29" t="s">
        <v>14</v>
      </c>
      <c r="D29" s="1">
        <f>C7*C3*F4*D24</f>
        <v>7015687776.37481</v>
      </c>
    </row>
    <row r="30" spans="1:4" ht="13.5">
      <c r="A30" t="s">
        <v>68</v>
      </c>
      <c r="C30" t="s">
        <v>15</v>
      </c>
      <c r="D30" s="1">
        <f>D26-C7*C3*F4*D27</f>
        <v>33891718467.96704</v>
      </c>
    </row>
    <row r="31" spans="1:4" ht="13.5">
      <c r="A31" t="s">
        <v>69</v>
      </c>
      <c r="C31" t="s">
        <v>16</v>
      </c>
      <c r="D31" s="1">
        <f>D27+C7*C3*F4*D26</f>
        <v>308033492017.388</v>
      </c>
    </row>
    <row r="32" spans="1:4" ht="13.5">
      <c r="A32" t="s">
        <v>18</v>
      </c>
      <c r="D32" s="1">
        <f>+SQRT(D28*D28+D29*D29)</f>
        <v>15087347480.857079</v>
      </c>
    </row>
    <row r="33" spans="1:4" ht="13.5">
      <c r="A33" t="s">
        <v>19</v>
      </c>
      <c r="D33" s="1">
        <f>+SQRT(D30*D30+D31*D31)</f>
        <v>309892369678.79376</v>
      </c>
    </row>
    <row r="34" spans="1:4" ht="13.5">
      <c r="A34" t="s">
        <v>20</v>
      </c>
      <c r="C34" t="s">
        <v>17</v>
      </c>
      <c r="D34" s="1">
        <f>20*LOG(D32/D33)</f>
        <v>-26.25195980297064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tsuyoshi</cp:lastModifiedBy>
  <dcterms:created xsi:type="dcterms:W3CDTF">2003-06-28T04:58:34Z</dcterms:created>
  <dcterms:modified xsi:type="dcterms:W3CDTF">2009-09-22T22:35:22Z</dcterms:modified>
  <cp:category/>
  <cp:version/>
  <cp:contentType/>
  <cp:contentStatus/>
</cp:coreProperties>
</file>